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ctive Projects\EPA Small Systems GB\_Round 3\Energy Management\Small Groups (Multiple Days)\NH\Workshop 3\Handouts\"/>
    </mc:Choice>
  </mc:AlternateContent>
  <bookViews>
    <workbookView xWindow="0" yWindow="720" windowWidth="20730" windowHeight="11100" tabRatio="751"/>
  </bookViews>
  <sheets>
    <sheet name="Instructions" sheetId="10" r:id="rId1"/>
    <sheet name="Diagram" sheetId="9" r:id="rId2"/>
    <sheet name="Initial Setup" sheetId="4" r:id="rId3"/>
    <sheet name="Projects" sheetId="1" r:id="rId4"/>
    <sheet name="Cash Flow - IERF" sheetId="3" r:id="rId5"/>
    <sheet name="Graphs" sheetId="5" r:id="rId6"/>
    <sheet name="Cash Flow - Each Project" sheetId="6" r:id="rId7"/>
    <sheet name="blank" sheetId="8" r:id="rId8"/>
    <sheet name="admin - HIDE" sheetId="11" state="hidden" r:id="rId9"/>
  </sheets>
  <externalReferences>
    <externalReference r:id="rId10"/>
  </externalReferences>
  <definedNames>
    <definedName name="BLANK">#REF!</definedName>
    <definedName name="Cash">IF(#REF!&gt;#REF!,Passing,Failing)</definedName>
    <definedName name="Debt_Service">IF(#REF!&gt;#REF!,Passing,Failing)</definedName>
    <definedName name="Degrading">#REF!</definedName>
    <definedName name="Depreciation">IF(#REF!&gt;#REF!,Passing,Failing)</definedName>
    <definedName name="Failing">#REF!</definedName>
    <definedName name="Graph1">IF('[1]Graph Data'!$I$2="n/a",BLANK,IF('[1]Graph Data'!$I$2="Down",Degrading,Improving))</definedName>
    <definedName name="Graph2">IF('[1]Graph Data'!$I$5="n/a",BLANK,IF('[1]Graph Data'!$I$5="Down",Degrading,Improving))</definedName>
    <definedName name="Graph3">IF('[1]Graph Data'!$I$8="n/a",BLANK,IF('[1]Graph Data'!$I$8="Down",Degrading,Improving))</definedName>
    <definedName name="Graph4">IF('[1]Graph Data'!$I$11="n/a",BLANK,IF('[1]Graph Data'!$I$11="Down",Degrading,Improving))</definedName>
    <definedName name="Graph5">IF('[1]Graph Data'!$I$14="n/a",BLANK,IF('[1]Graph Data'!$I$14="Down",Degrading,Improving))</definedName>
    <definedName name="Graph6">IF('[1]Graph Data'!$I$17="n/a",BLANK,IF('[1]Graph Data'!$I$17="Down",Degrading,Improving))</definedName>
    <definedName name="Improving">#REF!</definedName>
    <definedName name="OR">IF(#REF!&gt;#REF!,Passing,Failing)</definedName>
    <definedName name="OR_sans_dep">IF(#REF!&gt;#REF!,Passing,Failing)</definedName>
    <definedName name="ORtarget">#REF!</definedName>
    <definedName name="Passing">#REF!</definedName>
    <definedName name="_xlnm.Print_Area" localSheetId="6">'Cash Flow - Each Project'!$A$1:$Y$171</definedName>
    <definedName name="_xlnm.Print_Area" localSheetId="4">'Cash Flow - IERF'!$A$1:$X$42</definedName>
    <definedName name="_xlnm.Print_Area" localSheetId="1">Diagram!$A$1:$W$43</definedName>
    <definedName name="_xlnm.Print_Area" localSheetId="5">Graphs!$A$1:$Q$68</definedName>
    <definedName name="_xlnm.Print_Area" localSheetId="2">'Initial Setup'!$A$1:$M$69</definedName>
    <definedName name="_xlnm.Print_Area" localSheetId="0">Instructions!$A$1:$T$66</definedName>
    <definedName name="_xlnm.Print_Area" localSheetId="3">Projects!$A$1:$Z$32</definedName>
    <definedName name="QR">IF(#REF!&gt;#REF!,Passing,Failing)</definedName>
    <definedName name="test1">IF(#REF!=1,Degrading,#REF!)</definedName>
    <definedName name="Utility">'[1]Enter Financial Data'!$C$8</definedName>
  </definedNames>
  <calcPr calcId="162913" concurrentCalc="0"/>
</workbook>
</file>

<file path=xl/calcChain.xml><?xml version="1.0" encoding="utf-8"?>
<calcChain xmlns="http://schemas.openxmlformats.org/spreadsheetml/2006/main">
  <c r="S5" i="1" l="1"/>
  <c r="T5" i="1"/>
  <c r="E3" i="6"/>
  <c r="E6" i="6"/>
  <c r="R5" i="1"/>
  <c r="E8" i="6"/>
  <c r="E13" i="6"/>
  <c r="E10" i="6"/>
  <c r="E11" i="6"/>
  <c r="E12" i="6"/>
  <c r="E18" i="6"/>
  <c r="E21" i="6"/>
  <c r="P6" i="1"/>
  <c r="R6" i="1"/>
  <c r="E23" i="6"/>
  <c r="E28" i="6"/>
  <c r="E25" i="6"/>
  <c r="E26" i="6"/>
  <c r="E27" i="6"/>
  <c r="E33" i="6"/>
  <c r="E36" i="6"/>
  <c r="R7" i="1"/>
  <c r="E38" i="6"/>
  <c r="E43" i="6"/>
  <c r="E40" i="6"/>
  <c r="E41" i="6"/>
  <c r="E42" i="6"/>
  <c r="E48" i="6"/>
  <c r="E51" i="6"/>
  <c r="R8" i="1"/>
  <c r="E53" i="6"/>
  <c r="E58" i="6"/>
  <c r="E55" i="6"/>
  <c r="E56" i="6"/>
  <c r="E57" i="6"/>
  <c r="E63" i="6"/>
  <c r="E66" i="6"/>
  <c r="R9" i="1"/>
  <c r="E68" i="6"/>
  <c r="E73" i="6"/>
  <c r="E70" i="6"/>
  <c r="E71" i="6"/>
  <c r="E72" i="6"/>
  <c r="E78" i="6"/>
  <c r="E81" i="6"/>
  <c r="R10" i="1"/>
  <c r="E83" i="6"/>
  <c r="E88" i="6"/>
  <c r="E85" i="6"/>
  <c r="E86" i="6"/>
  <c r="E87" i="6"/>
  <c r="E93" i="6"/>
  <c r="E96" i="6"/>
  <c r="R11" i="1"/>
  <c r="E98" i="6"/>
  <c r="E103" i="6"/>
  <c r="E100" i="6"/>
  <c r="E101" i="6"/>
  <c r="E102" i="6"/>
  <c r="E108" i="6"/>
  <c r="E111" i="6"/>
  <c r="R12" i="1"/>
  <c r="E113" i="6"/>
  <c r="E118" i="6"/>
  <c r="E115" i="6"/>
  <c r="E116" i="6"/>
  <c r="E117" i="6"/>
  <c r="E123" i="6"/>
  <c r="E126" i="6"/>
  <c r="R13" i="1"/>
  <c r="E128" i="6"/>
  <c r="E133" i="6"/>
  <c r="E130" i="6"/>
  <c r="E131" i="6"/>
  <c r="E132" i="6"/>
  <c r="E138" i="6"/>
  <c r="E141" i="6"/>
  <c r="R14" i="1"/>
  <c r="E143" i="6"/>
  <c r="E148" i="6"/>
  <c r="E145" i="6"/>
  <c r="E146" i="6"/>
  <c r="E147" i="6"/>
  <c r="E153" i="6"/>
  <c r="E168" i="6"/>
  <c r="D17" i="3"/>
  <c r="E162" i="6"/>
  <c r="D15" i="3"/>
  <c r="D3" i="3"/>
  <c r="D10" i="3"/>
  <c r="D7" i="3" a="1"/>
  <c r="F19" i="4"/>
  <c r="D7" i="3"/>
  <c r="F3" i="6"/>
  <c r="F6" i="6"/>
  <c r="F8" i="6"/>
  <c r="E19" i="6"/>
  <c r="F13" i="6"/>
  <c r="F10" i="6"/>
  <c r="F11" i="6"/>
  <c r="F12" i="6"/>
  <c r="F18" i="6"/>
  <c r="F21" i="6"/>
  <c r="F23" i="6"/>
  <c r="E34" i="6"/>
  <c r="F28" i="6"/>
  <c r="F25" i="6"/>
  <c r="F26" i="6"/>
  <c r="F27" i="6"/>
  <c r="F33" i="6"/>
  <c r="F36" i="6"/>
  <c r="F38" i="6"/>
  <c r="E49" i="6"/>
  <c r="F43" i="6"/>
  <c r="F40" i="6"/>
  <c r="F41" i="6"/>
  <c r="F42" i="6"/>
  <c r="F48" i="6"/>
  <c r="F51" i="6"/>
  <c r="F53" i="6"/>
  <c r="E64" i="6"/>
  <c r="F58" i="6"/>
  <c r="F55" i="6"/>
  <c r="F56" i="6"/>
  <c r="F57" i="6"/>
  <c r="F63" i="6"/>
  <c r="F66" i="6"/>
  <c r="F68" i="6"/>
  <c r="E79" i="6"/>
  <c r="F73" i="6"/>
  <c r="F70" i="6"/>
  <c r="F71" i="6"/>
  <c r="F72" i="6"/>
  <c r="F78" i="6"/>
  <c r="F81" i="6"/>
  <c r="F83" i="6"/>
  <c r="E94" i="6"/>
  <c r="F88" i="6"/>
  <c r="F85" i="6"/>
  <c r="F86" i="6"/>
  <c r="F87" i="6"/>
  <c r="F93" i="6"/>
  <c r="F96" i="6"/>
  <c r="F98" i="6"/>
  <c r="E109" i="6"/>
  <c r="F103" i="6"/>
  <c r="F100" i="6"/>
  <c r="F101" i="6"/>
  <c r="F102" i="6"/>
  <c r="F108" i="6"/>
  <c r="F111" i="6"/>
  <c r="F113" i="6"/>
  <c r="E124" i="6"/>
  <c r="F118" i="6"/>
  <c r="F115" i="6"/>
  <c r="F116" i="6"/>
  <c r="F117" i="6"/>
  <c r="F123" i="6"/>
  <c r="F126" i="6"/>
  <c r="F128" i="6"/>
  <c r="E139" i="6"/>
  <c r="F133" i="6"/>
  <c r="F130" i="6"/>
  <c r="F131" i="6"/>
  <c r="F132" i="6"/>
  <c r="F138" i="6"/>
  <c r="F141" i="6"/>
  <c r="F143" i="6"/>
  <c r="E154" i="6"/>
  <c r="F148" i="6"/>
  <c r="F145" i="6"/>
  <c r="F146" i="6"/>
  <c r="F147" i="6"/>
  <c r="F153" i="6"/>
  <c r="F168" i="6"/>
  <c r="E17" i="3"/>
  <c r="F162" i="6"/>
  <c r="E15" i="3"/>
  <c r="E3" i="3"/>
  <c r="E10" i="3"/>
  <c r="E7" i="3"/>
  <c r="G3" i="6"/>
  <c r="G6" i="6"/>
  <c r="G8" i="6"/>
  <c r="F19" i="6"/>
  <c r="G13" i="6"/>
  <c r="G10" i="6"/>
  <c r="G11" i="6"/>
  <c r="G12" i="6"/>
  <c r="G18" i="6"/>
  <c r="S6" i="1"/>
  <c r="T6" i="1"/>
  <c r="G21" i="6"/>
  <c r="G23" i="6"/>
  <c r="F34" i="6"/>
  <c r="G28" i="6"/>
  <c r="G25" i="6"/>
  <c r="G26" i="6"/>
  <c r="G27" i="6"/>
  <c r="G33" i="6"/>
  <c r="G36" i="6"/>
  <c r="G38" i="6"/>
  <c r="F49" i="6"/>
  <c r="G43" i="6"/>
  <c r="G40" i="6"/>
  <c r="G41" i="6"/>
  <c r="G42" i="6"/>
  <c r="G48" i="6"/>
  <c r="G51" i="6"/>
  <c r="G53" i="6"/>
  <c r="F64" i="6"/>
  <c r="G58" i="6"/>
  <c r="G55" i="6"/>
  <c r="G56" i="6"/>
  <c r="G57" i="6"/>
  <c r="G63" i="6"/>
  <c r="G66" i="6"/>
  <c r="G68" i="6"/>
  <c r="F79" i="6"/>
  <c r="G73" i="6"/>
  <c r="G70" i="6"/>
  <c r="G71" i="6"/>
  <c r="G72" i="6"/>
  <c r="G78" i="6"/>
  <c r="G81" i="6"/>
  <c r="G83" i="6"/>
  <c r="F94" i="6"/>
  <c r="G88" i="6"/>
  <c r="G85" i="6"/>
  <c r="G86" i="6"/>
  <c r="G87" i="6"/>
  <c r="G93" i="6"/>
  <c r="G96" i="6"/>
  <c r="G98" i="6"/>
  <c r="F109" i="6"/>
  <c r="G103" i="6"/>
  <c r="G100" i="6"/>
  <c r="G101" i="6"/>
  <c r="G102" i="6"/>
  <c r="G108" i="6"/>
  <c r="G111" i="6"/>
  <c r="G113" i="6"/>
  <c r="F124" i="6"/>
  <c r="G118" i="6"/>
  <c r="G115" i="6"/>
  <c r="G116" i="6"/>
  <c r="G117" i="6"/>
  <c r="G123" i="6"/>
  <c r="G126" i="6"/>
  <c r="G128" i="6"/>
  <c r="F139" i="6"/>
  <c r="G133" i="6"/>
  <c r="G130" i="6"/>
  <c r="G131" i="6"/>
  <c r="G132" i="6"/>
  <c r="G138" i="6"/>
  <c r="G141" i="6"/>
  <c r="G143" i="6"/>
  <c r="F154" i="6"/>
  <c r="G148" i="6"/>
  <c r="G145" i="6"/>
  <c r="G146" i="6"/>
  <c r="G147" i="6"/>
  <c r="G153" i="6"/>
  <c r="G168" i="6"/>
  <c r="F17" i="3"/>
  <c r="G162" i="6"/>
  <c r="F15" i="3"/>
  <c r="F3" i="3"/>
  <c r="F10" i="3"/>
  <c r="F7" i="3"/>
  <c r="G34" i="6"/>
  <c r="H3" i="6"/>
  <c r="H21" i="6"/>
  <c r="H23" i="6"/>
  <c r="H28" i="6"/>
  <c r="H25" i="6"/>
  <c r="H26" i="6"/>
  <c r="H27" i="6"/>
  <c r="H33" i="6"/>
  <c r="H34" i="6"/>
  <c r="I3" i="6"/>
  <c r="I21" i="6"/>
  <c r="I23" i="6"/>
  <c r="I28" i="6"/>
  <c r="I25" i="6"/>
  <c r="I26" i="6"/>
  <c r="I27" i="6"/>
  <c r="I33" i="6"/>
  <c r="I34" i="6"/>
  <c r="J3" i="6"/>
  <c r="J21" i="6"/>
  <c r="J23" i="6"/>
  <c r="J28" i="6"/>
  <c r="J25" i="6"/>
  <c r="J26" i="6"/>
  <c r="J27" i="6"/>
  <c r="J33" i="6"/>
  <c r="J34" i="6"/>
  <c r="K3" i="6"/>
  <c r="K21" i="6"/>
  <c r="K23" i="6"/>
  <c r="K28" i="6"/>
  <c r="K25" i="6"/>
  <c r="K26" i="6"/>
  <c r="K27" i="6"/>
  <c r="K33" i="6"/>
  <c r="K34" i="6"/>
  <c r="L3" i="6"/>
  <c r="L21" i="6"/>
  <c r="L23" i="6"/>
  <c r="L28" i="6"/>
  <c r="L25" i="6"/>
  <c r="L26" i="6"/>
  <c r="L27" i="6"/>
  <c r="L33" i="6"/>
  <c r="L34" i="6"/>
  <c r="M3" i="6"/>
  <c r="M21" i="6"/>
  <c r="M23" i="6"/>
  <c r="M28" i="6"/>
  <c r="M25" i="6"/>
  <c r="M26" i="6"/>
  <c r="M27" i="6"/>
  <c r="M33" i="6"/>
  <c r="M34" i="6"/>
  <c r="N3" i="6"/>
  <c r="N21" i="6"/>
  <c r="N23" i="6"/>
  <c r="N28" i="6"/>
  <c r="N25" i="6"/>
  <c r="N26" i="6"/>
  <c r="N27" i="6"/>
  <c r="N33" i="6"/>
  <c r="N34" i="6"/>
  <c r="O3" i="6"/>
  <c r="O21" i="6"/>
  <c r="O23" i="6"/>
  <c r="O28" i="6"/>
  <c r="O25" i="6"/>
  <c r="O26" i="6"/>
  <c r="O27" i="6"/>
  <c r="O33" i="6"/>
  <c r="O34" i="6"/>
  <c r="P3" i="6"/>
  <c r="P21" i="6"/>
  <c r="P23" i="6"/>
  <c r="P28" i="6"/>
  <c r="P25" i="6"/>
  <c r="P26" i="6"/>
  <c r="P27" i="6"/>
  <c r="P33" i="6"/>
  <c r="P34" i="6"/>
  <c r="Q3" i="6"/>
  <c r="Q21" i="6"/>
  <c r="Q23" i="6"/>
  <c r="Q28" i="6"/>
  <c r="Q25" i="6"/>
  <c r="Q26" i="6"/>
  <c r="Q27" i="6"/>
  <c r="Q33" i="6"/>
  <c r="Q34" i="6"/>
  <c r="R3" i="6"/>
  <c r="R21" i="6"/>
  <c r="R23" i="6"/>
  <c r="R28" i="6"/>
  <c r="R25" i="6"/>
  <c r="R26" i="6"/>
  <c r="R27" i="6"/>
  <c r="R33" i="6"/>
  <c r="R34" i="6"/>
  <c r="S3" i="6"/>
  <c r="S21" i="6"/>
  <c r="S23" i="6"/>
  <c r="S28" i="6"/>
  <c r="S25" i="6"/>
  <c r="S26" i="6"/>
  <c r="S27" i="6"/>
  <c r="S33" i="6"/>
  <c r="S34" i="6"/>
  <c r="T3" i="6"/>
  <c r="T21" i="6"/>
  <c r="T23" i="6"/>
  <c r="T28" i="6"/>
  <c r="T25" i="6"/>
  <c r="T26" i="6"/>
  <c r="T27" i="6"/>
  <c r="T33" i="6"/>
  <c r="T34" i="6"/>
  <c r="U3" i="6"/>
  <c r="U21" i="6"/>
  <c r="U23" i="6"/>
  <c r="U28" i="6"/>
  <c r="U25" i="6"/>
  <c r="U26" i="6"/>
  <c r="U27" i="6"/>
  <c r="U33" i="6"/>
  <c r="U34" i="6"/>
  <c r="V3" i="6"/>
  <c r="V21" i="6"/>
  <c r="V23" i="6"/>
  <c r="V28" i="6"/>
  <c r="V25" i="6"/>
  <c r="V26" i="6"/>
  <c r="V27" i="6"/>
  <c r="V33" i="6"/>
  <c r="V34" i="6"/>
  <c r="W3" i="6"/>
  <c r="W21" i="6"/>
  <c r="W23" i="6"/>
  <c r="W28" i="6"/>
  <c r="W25" i="6"/>
  <c r="W26" i="6"/>
  <c r="W27" i="6"/>
  <c r="W33" i="6"/>
  <c r="W34" i="6"/>
  <c r="X3" i="6"/>
  <c r="X21" i="6"/>
  <c r="X23" i="6"/>
  <c r="X28" i="6"/>
  <c r="X25" i="6"/>
  <c r="X26" i="6"/>
  <c r="X27" i="6"/>
  <c r="X33" i="6"/>
  <c r="X34" i="6"/>
  <c r="Y3" i="6"/>
  <c r="Y21" i="6"/>
  <c r="Y23" i="6"/>
  <c r="Y28" i="6"/>
  <c r="Y25" i="6"/>
  <c r="Y26" i="6"/>
  <c r="Y27" i="6"/>
  <c r="Y33" i="6"/>
  <c r="Y34" i="6"/>
  <c r="Z3" i="6"/>
  <c r="Z21" i="6"/>
  <c r="Z23" i="6"/>
  <c r="Z28" i="6"/>
  <c r="Z25" i="6"/>
  <c r="Z26" i="6"/>
  <c r="Z27" i="6"/>
  <c r="Z33" i="6"/>
  <c r="Z34" i="6"/>
  <c r="AA3" i="6"/>
  <c r="AA21" i="6"/>
  <c r="AA23" i="6"/>
  <c r="AA28" i="6"/>
  <c r="AA25" i="6"/>
  <c r="AA26" i="6"/>
  <c r="AA27" i="6"/>
  <c r="AA33" i="6"/>
  <c r="AA34" i="6"/>
  <c r="AB3" i="6"/>
  <c r="AB21" i="6"/>
  <c r="AB23" i="6"/>
  <c r="AB28" i="6"/>
  <c r="AB25" i="6"/>
  <c r="AB26" i="6"/>
  <c r="AB27" i="6"/>
  <c r="AB33" i="6"/>
  <c r="AB34" i="6"/>
  <c r="AC3" i="6"/>
  <c r="AC21" i="6"/>
  <c r="AC23" i="6"/>
  <c r="AC28" i="6"/>
  <c r="AC25" i="6"/>
  <c r="AC26" i="6"/>
  <c r="AC27" i="6"/>
  <c r="AC33" i="6"/>
  <c r="AC34" i="6"/>
  <c r="AD3" i="6"/>
  <c r="AD21" i="6"/>
  <c r="AD23" i="6"/>
  <c r="AD28" i="6"/>
  <c r="AD25" i="6"/>
  <c r="AD26" i="6"/>
  <c r="AD27" i="6"/>
  <c r="AD33" i="6"/>
  <c r="AD34" i="6"/>
  <c r="AE3" i="6"/>
  <c r="AE21" i="6"/>
  <c r="AE23" i="6"/>
  <c r="AE28" i="6"/>
  <c r="AE25" i="6"/>
  <c r="AE26" i="6"/>
  <c r="AE27" i="6"/>
  <c r="AE33" i="6"/>
  <c r="AE34" i="6"/>
  <c r="AF3" i="6"/>
  <c r="AF21" i="6"/>
  <c r="AF23" i="6"/>
  <c r="AF28" i="6"/>
  <c r="AF25" i="6"/>
  <c r="AF26" i="6"/>
  <c r="AF27" i="6"/>
  <c r="AF33" i="6"/>
  <c r="AF34" i="6"/>
  <c r="AG3" i="6"/>
  <c r="AG21" i="6"/>
  <c r="AG23" i="6"/>
  <c r="AG28" i="6"/>
  <c r="AG25" i="6"/>
  <c r="AG26" i="6"/>
  <c r="AG27" i="6"/>
  <c r="AG33" i="6"/>
  <c r="AG34" i="6"/>
  <c r="AH3" i="6"/>
  <c r="AH21" i="6"/>
  <c r="AH23" i="6"/>
  <c r="AH28" i="6"/>
  <c r="AH25" i="6"/>
  <c r="AH26" i="6"/>
  <c r="AH27" i="6"/>
  <c r="AH33" i="6"/>
  <c r="AH34" i="6"/>
  <c r="AI3" i="6"/>
  <c r="AI21" i="6"/>
  <c r="AI23" i="6"/>
  <c r="AI28" i="6"/>
  <c r="AI25" i="6"/>
  <c r="AI26" i="6"/>
  <c r="AI27" i="6"/>
  <c r="AI33" i="6"/>
  <c r="AI34" i="6"/>
  <c r="AJ3" i="6"/>
  <c r="AJ21" i="6"/>
  <c r="AJ23" i="6"/>
  <c r="AJ28" i="6"/>
  <c r="AJ25" i="6"/>
  <c r="AJ26" i="6"/>
  <c r="AJ27" i="6"/>
  <c r="AJ33" i="6"/>
  <c r="AJ34" i="6"/>
  <c r="AK3" i="6"/>
  <c r="AK21" i="6"/>
  <c r="AK23" i="6"/>
  <c r="AK28" i="6"/>
  <c r="AK25" i="6"/>
  <c r="AK26" i="6"/>
  <c r="AK27" i="6"/>
  <c r="AK33" i="6"/>
  <c r="AK34" i="6"/>
  <c r="AL3" i="6"/>
  <c r="AL21" i="6"/>
  <c r="AL23" i="6"/>
  <c r="AL28" i="6"/>
  <c r="AL25" i="6"/>
  <c r="AL26" i="6"/>
  <c r="AL27" i="6"/>
  <c r="AL33" i="6"/>
  <c r="AL34" i="6"/>
  <c r="AM3" i="6"/>
  <c r="AM21" i="6"/>
  <c r="AM23" i="6"/>
  <c r="AM28" i="6"/>
  <c r="AM25" i="6"/>
  <c r="AM26" i="6"/>
  <c r="AM27" i="6"/>
  <c r="AM33" i="6"/>
  <c r="AM34" i="6"/>
  <c r="AN3" i="6"/>
  <c r="AN21" i="6"/>
  <c r="AN23" i="6"/>
  <c r="AN28" i="6"/>
  <c r="AN25" i="6"/>
  <c r="AN26" i="6"/>
  <c r="AN27" i="6"/>
  <c r="AN33" i="6"/>
  <c r="AN34" i="6"/>
  <c r="AO3" i="6"/>
  <c r="AO21" i="6"/>
  <c r="AO23" i="6"/>
  <c r="AO28" i="6"/>
  <c r="AO25" i="6"/>
  <c r="AO26" i="6"/>
  <c r="AO27" i="6"/>
  <c r="AO33" i="6"/>
  <c r="AO34" i="6"/>
  <c r="AP3" i="6"/>
  <c r="AP21" i="6"/>
  <c r="AP23" i="6"/>
  <c r="AP28" i="6"/>
  <c r="AP25" i="6"/>
  <c r="AP26" i="6"/>
  <c r="AP27" i="6"/>
  <c r="AP33" i="6"/>
  <c r="AP34" i="6"/>
  <c r="AQ3" i="6"/>
  <c r="AQ21" i="6"/>
  <c r="AQ23" i="6"/>
  <c r="AQ28" i="6"/>
  <c r="AQ25" i="6"/>
  <c r="AQ26" i="6"/>
  <c r="AQ27" i="6"/>
  <c r="AQ33" i="6"/>
  <c r="AQ34" i="6"/>
  <c r="AR3" i="6"/>
  <c r="AR21" i="6"/>
  <c r="AR23" i="6"/>
  <c r="AR28" i="6"/>
  <c r="AR25" i="6"/>
  <c r="AR26" i="6"/>
  <c r="AR27" i="6"/>
  <c r="AR33" i="6"/>
  <c r="AR34" i="6"/>
  <c r="AS3" i="6"/>
  <c r="AS21" i="6"/>
  <c r="AS23" i="6"/>
  <c r="AS28" i="6"/>
  <c r="AS25" i="6"/>
  <c r="AS26" i="6"/>
  <c r="AS27" i="6"/>
  <c r="AS33" i="6"/>
  <c r="AS34" i="6"/>
  <c r="AT3" i="6"/>
  <c r="AT21" i="6"/>
  <c r="AT23" i="6"/>
  <c r="AT28" i="6"/>
  <c r="AT25" i="6"/>
  <c r="AT26" i="6"/>
  <c r="AT27" i="6"/>
  <c r="AT33" i="6"/>
  <c r="AT34" i="6"/>
  <c r="AU3" i="6"/>
  <c r="AU21" i="6"/>
  <c r="AU23" i="6"/>
  <c r="AU28" i="6"/>
  <c r="AU25" i="6"/>
  <c r="AU26" i="6"/>
  <c r="AU27" i="6"/>
  <c r="AU33" i="6"/>
  <c r="AU34" i="6"/>
  <c r="AV3" i="6"/>
  <c r="AV21" i="6"/>
  <c r="AV23" i="6"/>
  <c r="AV28" i="6"/>
  <c r="AV25" i="6"/>
  <c r="AV26" i="6"/>
  <c r="AV27" i="6"/>
  <c r="AV33" i="6"/>
  <c r="AV34" i="6"/>
  <c r="AW3" i="6"/>
  <c r="AW21" i="6"/>
  <c r="AW23" i="6"/>
  <c r="AW28" i="6"/>
  <c r="AW25" i="6"/>
  <c r="AW26" i="6"/>
  <c r="AW27" i="6"/>
  <c r="AW33" i="6"/>
  <c r="AW34" i="6"/>
  <c r="AX3" i="6"/>
  <c r="AX21" i="6"/>
  <c r="AX23" i="6"/>
  <c r="AX28" i="6"/>
  <c r="AX25" i="6"/>
  <c r="AX26" i="6"/>
  <c r="AX27" i="6"/>
  <c r="AX33" i="6"/>
  <c r="AX34" i="6"/>
  <c r="H6" i="6"/>
  <c r="H8" i="6"/>
  <c r="G19" i="6"/>
  <c r="H13" i="6"/>
  <c r="H10" i="6"/>
  <c r="H11" i="6"/>
  <c r="H12" i="6"/>
  <c r="H18" i="6"/>
  <c r="S7" i="1"/>
  <c r="T7" i="1"/>
  <c r="H36" i="6"/>
  <c r="H38" i="6"/>
  <c r="G49" i="6"/>
  <c r="H43" i="6"/>
  <c r="H40" i="6"/>
  <c r="H41" i="6"/>
  <c r="H42" i="6"/>
  <c r="H48" i="6"/>
  <c r="H51" i="6"/>
  <c r="H53" i="6"/>
  <c r="G64" i="6"/>
  <c r="H58" i="6"/>
  <c r="H55" i="6"/>
  <c r="H56" i="6"/>
  <c r="H57" i="6"/>
  <c r="H63" i="6"/>
  <c r="H66" i="6"/>
  <c r="H68" i="6"/>
  <c r="G79" i="6"/>
  <c r="H73" i="6"/>
  <c r="H70" i="6"/>
  <c r="H71" i="6"/>
  <c r="H72" i="6"/>
  <c r="H78" i="6"/>
  <c r="H81" i="6"/>
  <c r="H83" i="6"/>
  <c r="G94" i="6"/>
  <c r="H88" i="6"/>
  <c r="H85" i="6"/>
  <c r="H86" i="6"/>
  <c r="H87" i="6"/>
  <c r="H93" i="6"/>
  <c r="H96" i="6"/>
  <c r="H98" i="6"/>
  <c r="G109" i="6"/>
  <c r="H103" i="6"/>
  <c r="H100" i="6"/>
  <c r="H101" i="6"/>
  <c r="H102" i="6"/>
  <c r="H108" i="6"/>
  <c r="H111" i="6"/>
  <c r="H113" i="6"/>
  <c r="G124" i="6"/>
  <c r="H118" i="6"/>
  <c r="H115" i="6"/>
  <c r="H116" i="6"/>
  <c r="H117" i="6"/>
  <c r="H123" i="6"/>
  <c r="H126" i="6"/>
  <c r="H128" i="6"/>
  <c r="G139" i="6"/>
  <c r="H133" i="6"/>
  <c r="H130" i="6"/>
  <c r="H131" i="6"/>
  <c r="H132" i="6"/>
  <c r="H138" i="6"/>
  <c r="H141" i="6"/>
  <c r="H143" i="6"/>
  <c r="G154" i="6"/>
  <c r="H148" i="6"/>
  <c r="H145" i="6"/>
  <c r="H146" i="6"/>
  <c r="H147" i="6"/>
  <c r="H153" i="6"/>
  <c r="H168" i="6"/>
  <c r="G17" i="3"/>
  <c r="H162" i="6"/>
  <c r="G15" i="3"/>
  <c r="G3" i="3"/>
  <c r="G10" i="3"/>
  <c r="G7" i="3"/>
  <c r="H49" i="6"/>
  <c r="I36" i="6"/>
  <c r="I38" i="6"/>
  <c r="I43" i="6"/>
  <c r="I40" i="6"/>
  <c r="I41" i="6"/>
  <c r="I42" i="6"/>
  <c r="I48" i="6"/>
  <c r="I49" i="6"/>
  <c r="J36" i="6"/>
  <c r="J38" i="6"/>
  <c r="J43" i="6"/>
  <c r="J40" i="6"/>
  <c r="J41" i="6"/>
  <c r="J42" i="6"/>
  <c r="J48" i="6"/>
  <c r="J49" i="6"/>
  <c r="K36" i="6"/>
  <c r="K38" i="6"/>
  <c r="K43" i="6"/>
  <c r="K40" i="6"/>
  <c r="K41" i="6"/>
  <c r="K42" i="6"/>
  <c r="K48" i="6"/>
  <c r="K49" i="6"/>
  <c r="L36" i="6"/>
  <c r="L38" i="6"/>
  <c r="L43" i="6"/>
  <c r="L40" i="6"/>
  <c r="L41" i="6"/>
  <c r="L42" i="6"/>
  <c r="L48" i="6"/>
  <c r="L49" i="6"/>
  <c r="M36" i="6"/>
  <c r="M38" i="6"/>
  <c r="M43" i="6"/>
  <c r="M40" i="6"/>
  <c r="M41" i="6"/>
  <c r="M42" i="6"/>
  <c r="M48" i="6"/>
  <c r="M49" i="6"/>
  <c r="N36" i="6"/>
  <c r="N38" i="6"/>
  <c r="N43" i="6"/>
  <c r="N40" i="6"/>
  <c r="N41" i="6"/>
  <c r="N42" i="6"/>
  <c r="N48" i="6"/>
  <c r="N49" i="6"/>
  <c r="O36" i="6"/>
  <c r="O38" i="6"/>
  <c r="O43" i="6"/>
  <c r="O40" i="6"/>
  <c r="O41" i="6"/>
  <c r="O42" i="6"/>
  <c r="O48" i="6"/>
  <c r="O49" i="6"/>
  <c r="P36" i="6"/>
  <c r="P38" i="6"/>
  <c r="P43" i="6"/>
  <c r="P40" i="6"/>
  <c r="P41" i="6"/>
  <c r="P42" i="6"/>
  <c r="P48" i="6"/>
  <c r="P49" i="6"/>
  <c r="Q36" i="6"/>
  <c r="Q38" i="6"/>
  <c r="Q43" i="6"/>
  <c r="Q40" i="6"/>
  <c r="Q41" i="6"/>
  <c r="Q42" i="6"/>
  <c r="Q48" i="6"/>
  <c r="Q49" i="6"/>
  <c r="R36" i="6"/>
  <c r="R38" i="6"/>
  <c r="R43" i="6"/>
  <c r="R40" i="6"/>
  <c r="R41" i="6"/>
  <c r="R42" i="6"/>
  <c r="R48" i="6"/>
  <c r="R49" i="6"/>
  <c r="S36" i="6"/>
  <c r="S38" i="6"/>
  <c r="S43" i="6"/>
  <c r="S40" i="6"/>
  <c r="S41" i="6"/>
  <c r="S42" i="6"/>
  <c r="S48" i="6"/>
  <c r="S49" i="6"/>
  <c r="T36" i="6"/>
  <c r="T38" i="6"/>
  <c r="T43" i="6"/>
  <c r="T40" i="6"/>
  <c r="T41" i="6"/>
  <c r="T42" i="6"/>
  <c r="T48" i="6"/>
  <c r="T49" i="6"/>
  <c r="U36" i="6"/>
  <c r="U38" i="6"/>
  <c r="U43" i="6"/>
  <c r="U40" i="6"/>
  <c r="U41" i="6"/>
  <c r="U42" i="6"/>
  <c r="U48" i="6"/>
  <c r="U49" i="6"/>
  <c r="V36" i="6"/>
  <c r="V38" i="6"/>
  <c r="V43" i="6"/>
  <c r="V40" i="6"/>
  <c r="V41" i="6"/>
  <c r="V42" i="6"/>
  <c r="V48" i="6"/>
  <c r="V49" i="6"/>
  <c r="W36" i="6"/>
  <c r="W38" i="6"/>
  <c r="W43" i="6"/>
  <c r="W40" i="6"/>
  <c r="W41" i="6"/>
  <c r="W42" i="6"/>
  <c r="W48" i="6"/>
  <c r="W49" i="6"/>
  <c r="X36" i="6"/>
  <c r="X38" i="6"/>
  <c r="X43" i="6"/>
  <c r="X40" i="6"/>
  <c r="X41" i="6"/>
  <c r="X42" i="6"/>
  <c r="X48" i="6"/>
  <c r="X49" i="6"/>
  <c r="Y36" i="6"/>
  <c r="Y38" i="6"/>
  <c r="Y43" i="6"/>
  <c r="Y40" i="6"/>
  <c r="Y41" i="6"/>
  <c r="Y42" i="6"/>
  <c r="Y48" i="6"/>
  <c r="Y49" i="6"/>
  <c r="Z36" i="6"/>
  <c r="Z38" i="6"/>
  <c r="Z43" i="6"/>
  <c r="Z40" i="6"/>
  <c r="Z41" i="6"/>
  <c r="Z42" i="6"/>
  <c r="Z48" i="6"/>
  <c r="Z49" i="6"/>
  <c r="AA36" i="6"/>
  <c r="AA38" i="6"/>
  <c r="AA43" i="6"/>
  <c r="AA40" i="6"/>
  <c r="AA41" i="6"/>
  <c r="AA42" i="6"/>
  <c r="AA48" i="6"/>
  <c r="AA49" i="6"/>
  <c r="AB36" i="6"/>
  <c r="AB38" i="6"/>
  <c r="AB43" i="6"/>
  <c r="AB40" i="6"/>
  <c r="AB41" i="6"/>
  <c r="AB42" i="6"/>
  <c r="AB48" i="6"/>
  <c r="AB49" i="6"/>
  <c r="AC36" i="6"/>
  <c r="AC38" i="6"/>
  <c r="AC43" i="6"/>
  <c r="AC40" i="6"/>
  <c r="AC41" i="6"/>
  <c r="AC42" i="6"/>
  <c r="AC48" i="6"/>
  <c r="AC49" i="6"/>
  <c r="AD36" i="6"/>
  <c r="AD38" i="6"/>
  <c r="AD43" i="6"/>
  <c r="AD40" i="6"/>
  <c r="AD41" i="6"/>
  <c r="AD42" i="6"/>
  <c r="AD48" i="6"/>
  <c r="AD49" i="6"/>
  <c r="AE36" i="6"/>
  <c r="AE38" i="6"/>
  <c r="AE43" i="6"/>
  <c r="AE40" i="6"/>
  <c r="AE41" i="6"/>
  <c r="AE42" i="6"/>
  <c r="AE48" i="6"/>
  <c r="AE49" i="6"/>
  <c r="AF36" i="6"/>
  <c r="AF38" i="6"/>
  <c r="AF43" i="6"/>
  <c r="AF40" i="6"/>
  <c r="AF41" i="6"/>
  <c r="AF42" i="6"/>
  <c r="AF48" i="6"/>
  <c r="AF49" i="6"/>
  <c r="AG36" i="6"/>
  <c r="AG38" i="6"/>
  <c r="AG43" i="6"/>
  <c r="AG40" i="6"/>
  <c r="AG41" i="6"/>
  <c r="AG42" i="6"/>
  <c r="AG48" i="6"/>
  <c r="AG49" i="6"/>
  <c r="AH36" i="6"/>
  <c r="AH38" i="6"/>
  <c r="AH43" i="6"/>
  <c r="AH40" i="6"/>
  <c r="AH41" i="6"/>
  <c r="AH42" i="6"/>
  <c r="AH48" i="6"/>
  <c r="AH49" i="6"/>
  <c r="AI36" i="6"/>
  <c r="AI38" i="6"/>
  <c r="AI43" i="6"/>
  <c r="AI40" i="6"/>
  <c r="AI41" i="6"/>
  <c r="AI42" i="6"/>
  <c r="AI48" i="6"/>
  <c r="AI49" i="6"/>
  <c r="AJ36" i="6"/>
  <c r="AJ38" i="6"/>
  <c r="AJ43" i="6"/>
  <c r="AJ40" i="6"/>
  <c r="AJ41" i="6"/>
  <c r="AJ42" i="6"/>
  <c r="AJ48" i="6"/>
  <c r="AJ49" i="6"/>
  <c r="AK36" i="6"/>
  <c r="AK38" i="6"/>
  <c r="AK43" i="6"/>
  <c r="AK40" i="6"/>
  <c r="AK41" i="6"/>
  <c r="AK42" i="6"/>
  <c r="AK48" i="6"/>
  <c r="AK49" i="6"/>
  <c r="AL36" i="6"/>
  <c r="AL38" i="6"/>
  <c r="AL43" i="6"/>
  <c r="AL40" i="6"/>
  <c r="AL41" i="6"/>
  <c r="AL42" i="6"/>
  <c r="AL48" i="6"/>
  <c r="AL49" i="6"/>
  <c r="AM36" i="6"/>
  <c r="AM38" i="6"/>
  <c r="AM43" i="6"/>
  <c r="AM40" i="6"/>
  <c r="AM41" i="6"/>
  <c r="AM42" i="6"/>
  <c r="AM48" i="6"/>
  <c r="AM49" i="6"/>
  <c r="AN36" i="6"/>
  <c r="AN38" i="6"/>
  <c r="AN43" i="6"/>
  <c r="AN40" i="6"/>
  <c r="AN41" i="6"/>
  <c r="AN42" i="6"/>
  <c r="AN48" i="6"/>
  <c r="AN49" i="6"/>
  <c r="AO36" i="6"/>
  <c r="AO38" i="6"/>
  <c r="AO43" i="6"/>
  <c r="AO40" i="6"/>
  <c r="AO41" i="6"/>
  <c r="AO42" i="6"/>
  <c r="AO48" i="6"/>
  <c r="AO49" i="6"/>
  <c r="AP36" i="6"/>
  <c r="AP38" i="6"/>
  <c r="AP43" i="6"/>
  <c r="AP40" i="6"/>
  <c r="AP41" i="6"/>
  <c r="AP42" i="6"/>
  <c r="AP48" i="6"/>
  <c r="AP49" i="6"/>
  <c r="AQ36" i="6"/>
  <c r="AQ38" i="6"/>
  <c r="AQ43" i="6"/>
  <c r="AQ40" i="6"/>
  <c r="AQ41" i="6"/>
  <c r="AQ42" i="6"/>
  <c r="AQ48" i="6"/>
  <c r="AQ49" i="6"/>
  <c r="AR36" i="6"/>
  <c r="AR38" i="6"/>
  <c r="AR43" i="6"/>
  <c r="AR40" i="6"/>
  <c r="AR41" i="6"/>
  <c r="AR42" i="6"/>
  <c r="AR48" i="6"/>
  <c r="AR49" i="6"/>
  <c r="AS36" i="6"/>
  <c r="AS38" i="6"/>
  <c r="AS43" i="6"/>
  <c r="AS40" i="6"/>
  <c r="AS41" i="6"/>
  <c r="AS42" i="6"/>
  <c r="AS48" i="6"/>
  <c r="AS49" i="6"/>
  <c r="AT36" i="6"/>
  <c r="AT38" i="6"/>
  <c r="AT43" i="6"/>
  <c r="AT40" i="6"/>
  <c r="AT41" i="6"/>
  <c r="AT42" i="6"/>
  <c r="AT48" i="6"/>
  <c r="AT49" i="6"/>
  <c r="AU36" i="6"/>
  <c r="AU38" i="6"/>
  <c r="AU43" i="6"/>
  <c r="AU40" i="6"/>
  <c r="AU41" i="6"/>
  <c r="AU42" i="6"/>
  <c r="AU48" i="6"/>
  <c r="AU49" i="6"/>
  <c r="AV36" i="6"/>
  <c r="AV38" i="6"/>
  <c r="AV43" i="6"/>
  <c r="AV40" i="6"/>
  <c r="AV41" i="6"/>
  <c r="AV42" i="6"/>
  <c r="AV48" i="6"/>
  <c r="AV49" i="6"/>
  <c r="AW36" i="6"/>
  <c r="AW38" i="6"/>
  <c r="AW43" i="6"/>
  <c r="AW40" i="6"/>
  <c r="AW41" i="6"/>
  <c r="AW42" i="6"/>
  <c r="AW48" i="6"/>
  <c r="AW49" i="6"/>
  <c r="AX36" i="6"/>
  <c r="AX38" i="6"/>
  <c r="AX43" i="6"/>
  <c r="AX40" i="6"/>
  <c r="AX41" i="6"/>
  <c r="AX42" i="6"/>
  <c r="AX48" i="6"/>
  <c r="AX49" i="6"/>
  <c r="H3" i="3"/>
  <c r="I3" i="3"/>
  <c r="J3" i="3"/>
  <c r="K3" i="3"/>
  <c r="L3" i="3"/>
  <c r="M3" i="3"/>
  <c r="N3" i="3"/>
  <c r="O3" i="3"/>
  <c r="P3" i="3"/>
  <c r="Q3" i="3"/>
  <c r="R3" i="3"/>
  <c r="S3" i="3"/>
  <c r="T3" i="3"/>
  <c r="U3" i="3"/>
  <c r="V3" i="3"/>
  <c r="W3" i="3"/>
  <c r="H7" i="3"/>
  <c r="I7" i="3"/>
  <c r="J7" i="3"/>
  <c r="K7" i="3"/>
  <c r="L7" i="3"/>
  <c r="M7" i="3"/>
  <c r="N7" i="3"/>
  <c r="O7" i="3"/>
  <c r="P7" i="3"/>
  <c r="Q7" i="3"/>
  <c r="R7" i="3"/>
  <c r="S7" i="3"/>
  <c r="T7" i="3"/>
  <c r="U7" i="3"/>
  <c r="V7" i="3"/>
  <c r="W7" i="3"/>
  <c r="D9" i="3" a="1"/>
  <c r="I12" i="6"/>
  <c r="I57" i="6"/>
  <c r="I72" i="6"/>
  <c r="I87" i="6"/>
  <c r="I102" i="6"/>
  <c r="I117" i="6"/>
  <c r="I132" i="6"/>
  <c r="I147" i="6"/>
  <c r="I162" i="6"/>
  <c r="H15" i="3"/>
  <c r="H10" i="3"/>
  <c r="J12" i="6"/>
  <c r="J57" i="6"/>
  <c r="J72" i="6"/>
  <c r="J87" i="6"/>
  <c r="J102" i="6"/>
  <c r="J117" i="6"/>
  <c r="J132" i="6"/>
  <c r="J147" i="6"/>
  <c r="J162" i="6"/>
  <c r="I15" i="3"/>
  <c r="I10" i="3"/>
  <c r="K12" i="6"/>
  <c r="K57" i="6"/>
  <c r="K72" i="6"/>
  <c r="K87" i="6"/>
  <c r="K102" i="6"/>
  <c r="K117" i="6"/>
  <c r="K132" i="6"/>
  <c r="K147" i="6"/>
  <c r="K162" i="6"/>
  <c r="J15" i="3"/>
  <c r="J10" i="3"/>
  <c r="L12" i="6"/>
  <c r="L57" i="6"/>
  <c r="L72" i="6"/>
  <c r="L87" i="6"/>
  <c r="L102" i="6"/>
  <c r="L117" i="6"/>
  <c r="L132" i="6"/>
  <c r="L147" i="6"/>
  <c r="L162" i="6"/>
  <c r="K15" i="3"/>
  <c r="K10" i="3"/>
  <c r="M12" i="6"/>
  <c r="M57" i="6"/>
  <c r="M72" i="6"/>
  <c r="M87" i="6"/>
  <c r="M102" i="6"/>
  <c r="M117" i="6"/>
  <c r="M132" i="6"/>
  <c r="M147" i="6"/>
  <c r="M162" i="6"/>
  <c r="L15" i="3"/>
  <c r="L10" i="3"/>
  <c r="N12" i="6"/>
  <c r="N57" i="6"/>
  <c r="N72" i="6"/>
  <c r="N87" i="6"/>
  <c r="N102" i="6"/>
  <c r="N117" i="6"/>
  <c r="N132" i="6"/>
  <c r="N147" i="6"/>
  <c r="N162" i="6"/>
  <c r="M15" i="3"/>
  <c r="M10" i="3"/>
  <c r="O12" i="6"/>
  <c r="O57" i="6"/>
  <c r="O72" i="6"/>
  <c r="O87" i="6"/>
  <c r="O102" i="6"/>
  <c r="O117" i="6"/>
  <c r="O132" i="6"/>
  <c r="O147" i="6"/>
  <c r="O162" i="6"/>
  <c r="N15" i="3"/>
  <c r="N10" i="3"/>
  <c r="P12" i="6"/>
  <c r="P57" i="6"/>
  <c r="P72" i="6"/>
  <c r="P87" i="6"/>
  <c r="P102" i="6"/>
  <c r="P117" i="6"/>
  <c r="P132" i="6"/>
  <c r="P147" i="6"/>
  <c r="P162" i="6"/>
  <c r="O15" i="3"/>
  <c r="O10" i="3"/>
  <c r="Q12" i="6"/>
  <c r="Q57" i="6"/>
  <c r="Q72" i="6"/>
  <c r="Q87" i="6"/>
  <c r="Q102" i="6"/>
  <c r="Q117" i="6"/>
  <c r="Q132" i="6"/>
  <c r="Q147" i="6"/>
  <c r="Q162" i="6"/>
  <c r="P15" i="3"/>
  <c r="P10" i="3"/>
  <c r="R12" i="6"/>
  <c r="R57" i="6"/>
  <c r="R72" i="6"/>
  <c r="R87" i="6"/>
  <c r="R102" i="6"/>
  <c r="R117" i="6"/>
  <c r="R132" i="6"/>
  <c r="R147" i="6"/>
  <c r="R162" i="6"/>
  <c r="Q15" i="3"/>
  <c r="Q10" i="3"/>
  <c r="S12" i="6"/>
  <c r="S57" i="6"/>
  <c r="S72" i="6"/>
  <c r="S87" i="6"/>
  <c r="S102" i="6"/>
  <c r="S117" i="6"/>
  <c r="S132" i="6"/>
  <c r="S147" i="6"/>
  <c r="S162" i="6"/>
  <c r="R15" i="3"/>
  <c r="R10" i="3"/>
  <c r="T12" i="6"/>
  <c r="T57" i="6"/>
  <c r="T72" i="6"/>
  <c r="T87" i="6"/>
  <c r="T102" i="6"/>
  <c r="T117" i="6"/>
  <c r="T132" i="6"/>
  <c r="T147" i="6"/>
  <c r="T162" i="6"/>
  <c r="S15" i="3"/>
  <c r="S10" i="3"/>
  <c r="U12" i="6"/>
  <c r="U57" i="6"/>
  <c r="U72" i="6"/>
  <c r="U87" i="6"/>
  <c r="U102" i="6"/>
  <c r="U117" i="6"/>
  <c r="U132" i="6"/>
  <c r="U147" i="6"/>
  <c r="U162" i="6"/>
  <c r="T15" i="3"/>
  <c r="T10" i="3"/>
  <c r="V12" i="6"/>
  <c r="V57" i="6"/>
  <c r="V72" i="6"/>
  <c r="V87" i="6"/>
  <c r="V102" i="6"/>
  <c r="V117" i="6"/>
  <c r="V132" i="6"/>
  <c r="V147" i="6"/>
  <c r="V162" i="6"/>
  <c r="U15" i="3"/>
  <c r="U10" i="3"/>
  <c r="W12" i="6"/>
  <c r="W57" i="6"/>
  <c r="W72" i="6"/>
  <c r="W87" i="6"/>
  <c r="W102" i="6"/>
  <c r="W117" i="6"/>
  <c r="W132" i="6"/>
  <c r="W147" i="6"/>
  <c r="W162" i="6"/>
  <c r="V15" i="3"/>
  <c r="V10" i="3"/>
  <c r="X12" i="6"/>
  <c r="X57" i="6"/>
  <c r="X72" i="6"/>
  <c r="X87" i="6"/>
  <c r="X102" i="6"/>
  <c r="X117" i="6"/>
  <c r="X132" i="6"/>
  <c r="X147" i="6"/>
  <c r="X162" i="6"/>
  <c r="W15" i="3"/>
  <c r="W10" i="3"/>
  <c r="E160" i="6"/>
  <c r="D13" i="3"/>
  <c r="F160" i="6"/>
  <c r="E13" i="3"/>
  <c r="G160" i="6"/>
  <c r="F13" i="3"/>
  <c r="H160" i="6"/>
  <c r="G13" i="3"/>
  <c r="I6" i="6"/>
  <c r="I8" i="6"/>
  <c r="H19" i="6"/>
  <c r="I13" i="6"/>
  <c r="I10" i="6"/>
  <c r="I51" i="6"/>
  <c r="I53" i="6"/>
  <c r="H64" i="6"/>
  <c r="I58" i="6"/>
  <c r="I55" i="6"/>
  <c r="I66" i="6"/>
  <c r="I68" i="6"/>
  <c r="H79" i="6"/>
  <c r="I73" i="6"/>
  <c r="I70" i="6"/>
  <c r="I81" i="6"/>
  <c r="I83" i="6"/>
  <c r="H94" i="6"/>
  <c r="I88" i="6"/>
  <c r="I85" i="6"/>
  <c r="I96" i="6"/>
  <c r="I98" i="6"/>
  <c r="H109" i="6"/>
  <c r="I103" i="6"/>
  <c r="I100" i="6"/>
  <c r="I111" i="6"/>
  <c r="I113" i="6"/>
  <c r="H124" i="6"/>
  <c r="I118" i="6"/>
  <c r="I115" i="6"/>
  <c r="I126" i="6"/>
  <c r="I128" i="6"/>
  <c r="H139" i="6"/>
  <c r="I133" i="6"/>
  <c r="I130" i="6"/>
  <c r="I141" i="6"/>
  <c r="I143" i="6"/>
  <c r="H154" i="6"/>
  <c r="I148" i="6"/>
  <c r="I145" i="6"/>
  <c r="I160" i="6"/>
  <c r="H13" i="3"/>
  <c r="J6" i="6"/>
  <c r="J8" i="6"/>
  <c r="I11" i="6"/>
  <c r="I18" i="6"/>
  <c r="I19" i="6"/>
  <c r="J13" i="6"/>
  <c r="J10" i="6"/>
  <c r="J51" i="6"/>
  <c r="J53" i="6"/>
  <c r="I56" i="6"/>
  <c r="I63" i="6"/>
  <c r="I64" i="6"/>
  <c r="J58" i="6"/>
  <c r="J55" i="6"/>
  <c r="J66" i="6"/>
  <c r="J68" i="6"/>
  <c r="I71" i="6"/>
  <c r="I78" i="6"/>
  <c r="I79" i="6"/>
  <c r="J73" i="6"/>
  <c r="J70" i="6"/>
  <c r="J81" i="6"/>
  <c r="J83" i="6"/>
  <c r="I86" i="6"/>
  <c r="I93" i="6"/>
  <c r="I94" i="6"/>
  <c r="J88" i="6"/>
  <c r="J85" i="6"/>
  <c r="J96" i="6"/>
  <c r="J98" i="6"/>
  <c r="I101" i="6"/>
  <c r="I108" i="6"/>
  <c r="I109" i="6"/>
  <c r="J103" i="6"/>
  <c r="J100" i="6"/>
  <c r="J111" i="6"/>
  <c r="J113" i="6"/>
  <c r="I116" i="6"/>
  <c r="I123" i="6"/>
  <c r="I124" i="6"/>
  <c r="J118" i="6"/>
  <c r="J115" i="6"/>
  <c r="J126" i="6"/>
  <c r="J128" i="6"/>
  <c r="I131" i="6"/>
  <c r="I138" i="6"/>
  <c r="I139" i="6"/>
  <c r="J133" i="6"/>
  <c r="J130" i="6"/>
  <c r="J141" i="6"/>
  <c r="J143" i="6"/>
  <c r="I146" i="6"/>
  <c r="I153" i="6"/>
  <c r="I154" i="6"/>
  <c r="J148" i="6"/>
  <c r="J145" i="6"/>
  <c r="J160" i="6"/>
  <c r="I13" i="3"/>
  <c r="K6" i="6"/>
  <c r="K8" i="6"/>
  <c r="J11" i="6"/>
  <c r="J18" i="6"/>
  <c r="J19" i="6"/>
  <c r="K13" i="6"/>
  <c r="K10" i="6"/>
  <c r="K51" i="6"/>
  <c r="K53" i="6"/>
  <c r="J56" i="6"/>
  <c r="J63" i="6"/>
  <c r="J64" i="6"/>
  <c r="K58" i="6"/>
  <c r="K55" i="6"/>
  <c r="K66" i="6"/>
  <c r="K68" i="6"/>
  <c r="J71" i="6"/>
  <c r="J78" i="6"/>
  <c r="J79" i="6"/>
  <c r="K73" i="6"/>
  <c r="K70" i="6"/>
  <c r="K81" i="6"/>
  <c r="K83" i="6"/>
  <c r="J86" i="6"/>
  <c r="J93" i="6"/>
  <c r="J94" i="6"/>
  <c r="K88" i="6"/>
  <c r="K85" i="6"/>
  <c r="K96" i="6"/>
  <c r="K98" i="6"/>
  <c r="J101" i="6"/>
  <c r="J108" i="6"/>
  <c r="J109" i="6"/>
  <c r="K103" i="6"/>
  <c r="K100" i="6"/>
  <c r="K111" i="6"/>
  <c r="K113" i="6"/>
  <c r="J116" i="6"/>
  <c r="J123" i="6"/>
  <c r="J124" i="6"/>
  <c r="K118" i="6"/>
  <c r="K115" i="6"/>
  <c r="K126" i="6"/>
  <c r="K128" i="6"/>
  <c r="J131" i="6"/>
  <c r="J138" i="6"/>
  <c r="J139" i="6"/>
  <c r="K133" i="6"/>
  <c r="K130" i="6"/>
  <c r="K141" i="6"/>
  <c r="K143" i="6"/>
  <c r="J146" i="6"/>
  <c r="J153" i="6"/>
  <c r="J154" i="6"/>
  <c r="K148" i="6"/>
  <c r="K145" i="6"/>
  <c r="K160" i="6"/>
  <c r="J13" i="3"/>
  <c r="L6" i="6"/>
  <c r="L8" i="6"/>
  <c r="K11" i="6"/>
  <c r="K18" i="6"/>
  <c r="K19" i="6"/>
  <c r="L13" i="6"/>
  <c r="L10" i="6"/>
  <c r="L51" i="6"/>
  <c r="L53" i="6"/>
  <c r="K56" i="6"/>
  <c r="K63" i="6"/>
  <c r="K64" i="6"/>
  <c r="L58" i="6"/>
  <c r="L55" i="6"/>
  <c r="L66" i="6"/>
  <c r="L68" i="6"/>
  <c r="K71" i="6"/>
  <c r="K78" i="6"/>
  <c r="K79" i="6"/>
  <c r="L73" i="6"/>
  <c r="L70" i="6"/>
  <c r="L81" i="6"/>
  <c r="L83" i="6"/>
  <c r="K86" i="6"/>
  <c r="K93" i="6"/>
  <c r="K94" i="6"/>
  <c r="L88" i="6"/>
  <c r="L85" i="6"/>
  <c r="L96" i="6"/>
  <c r="L98" i="6"/>
  <c r="K101" i="6"/>
  <c r="K108" i="6"/>
  <c r="K109" i="6"/>
  <c r="L103" i="6"/>
  <c r="L100" i="6"/>
  <c r="L111" i="6"/>
  <c r="L113" i="6"/>
  <c r="K116" i="6"/>
  <c r="K123" i="6"/>
  <c r="K124" i="6"/>
  <c r="L118" i="6"/>
  <c r="L115" i="6"/>
  <c r="L126" i="6"/>
  <c r="L128" i="6"/>
  <c r="K131" i="6"/>
  <c r="K138" i="6"/>
  <c r="K139" i="6"/>
  <c r="L133" i="6"/>
  <c r="L130" i="6"/>
  <c r="L141" i="6"/>
  <c r="L143" i="6"/>
  <c r="K146" i="6"/>
  <c r="K153" i="6"/>
  <c r="K154" i="6"/>
  <c r="L148" i="6"/>
  <c r="L145" i="6"/>
  <c r="L160" i="6"/>
  <c r="K13" i="3"/>
  <c r="M6" i="6"/>
  <c r="M8" i="6"/>
  <c r="L11" i="6"/>
  <c r="L18" i="6"/>
  <c r="L19" i="6"/>
  <c r="M13" i="6"/>
  <c r="M10" i="6"/>
  <c r="M51" i="6"/>
  <c r="M53" i="6"/>
  <c r="L56" i="6"/>
  <c r="L63" i="6"/>
  <c r="L64" i="6"/>
  <c r="M58" i="6"/>
  <c r="M55" i="6"/>
  <c r="M66" i="6"/>
  <c r="M68" i="6"/>
  <c r="L71" i="6"/>
  <c r="L78" i="6"/>
  <c r="L79" i="6"/>
  <c r="M73" i="6"/>
  <c r="M70" i="6"/>
  <c r="M81" i="6"/>
  <c r="M83" i="6"/>
  <c r="L86" i="6"/>
  <c r="L93" i="6"/>
  <c r="L94" i="6"/>
  <c r="M88" i="6"/>
  <c r="M85" i="6"/>
  <c r="M96" i="6"/>
  <c r="M98" i="6"/>
  <c r="L101" i="6"/>
  <c r="L108" i="6"/>
  <c r="L109" i="6"/>
  <c r="M103" i="6"/>
  <c r="M100" i="6"/>
  <c r="M111" i="6"/>
  <c r="M113" i="6"/>
  <c r="L116" i="6"/>
  <c r="L123" i="6"/>
  <c r="L124" i="6"/>
  <c r="M118" i="6"/>
  <c r="M115" i="6"/>
  <c r="M126" i="6"/>
  <c r="M128" i="6"/>
  <c r="L131" i="6"/>
  <c r="L138" i="6"/>
  <c r="L139" i="6"/>
  <c r="M133" i="6"/>
  <c r="M130" i="6"/>
  <c r="M141" i="6"/>
  <c r="M143" i="6"/>
  <c r="L146" i="6"/>
  <c r="L153" i="6"/>
  <c r="L154" i="6"/>
  <c r="M148" i="6"/>
  <c r="M145" i="6"/>
  <c r="M160" i="6"/>
  <c r="L13" i="3"/>
  <c r="N6" i="6"/>
  <c r="N8" i="6"/>
  <c r="M11" i="6"/>
  <c r="M18" i="6"/>
  <c r="M19" i="6"/>
  <c r="N13" i="6"/>
  <c r="N10" i="6"/>
  <c r="N51" i="6"/>
  <c r="N53" i="6"/>
  <c r="M56" i="6"/>
  <c r="M63" i="6"/>
  <c r="M64" i="6"/>
  <c r="N58" i="6"/>
  <c r="N55" i="6"/>
  <c r="N66" i="6"/>
  <c r="N68" i="6"/>
  <c r="M71" i="6"/>
  <c r="M78" i="6"/>
  <c r="M79" i="6"/>
  <c r="N73" i="6"/>
  <c r="N70" i="6"/>
  <c r="N81" i="6"/>
  <c r="N83" i="6"/>
  <c r="M86" i="6"/>
  <c r="M93" i="6"/>
  <c r="M94" i="6"/>
  <c r="N88" i="6"/>
  <c r="N85" i="6"/>
  <c r="N96" i="6"/>
  <c r="N98" i="6"/>
  <c r="M101" i="6"/>
  <c r="M108" i="6"/>
  <c r="M109" i="6"/>
  <c r="N103" i="6"/>
  <c r="N100" i="6"/>
  <c r="N111" i="6"/>
  <c r="N113" i="6"/>
  <c r="M116" i="6"/>
  <c r="M123" i="6"/>
  <c r="M124" i="6"/>
  <c r="N118" i="6"/>
  <c r="N115" i="6"/>
  <c r="N126" i="6"/>
  <c r="N128" i="6"/>
  <c r="M131" i="6"/>
  <c r="M138" i="6"/>
  <c r="M139" i="6"/>
  <c r="N133" i="6"/>
  <c r="N130" i="6"/>
  <c r="N141" i="6"/>
  <c r="N143" i="6"/>
  <c r="M146" i="6"/>
  <c r="M153" i="6"/>
  <c r="M154" i="6"/>
  <c r="N148" i="6"/>
  <c r="N145" i="6"/>
  <c r="N160" i="6"/>
  <c r="M13" i="3"/>
  <c r="O6" i="6"/>
  <c r="O8" i="6"/>
  <c r="N11" i="6"/>
  <c r="N18" i="6"/>
  <c r="N19" i="6"/>
  <c r="O13" i="6"/>
  <c r="O10" i="6"/>
  <c r="O51" i="6"/>
  <c r="O53" i="6"/>
  <c r="N56" i="6"/>
  <c r="N63" i="6"/>
  <c r="N64" i="6"/>
  <c r="O58" i="6"/>
  <c r="O55" i="6"/>
  <c r="O66" i="6"/>
  <c r="O68" i="6"/>
  <c r="N71" i="6"/>
  <c r="N78" i="6"/>
  <c r="N79" i="6"/>
  <c r="O73" i="6"/>
  <c r="O70" i="6"/>
  <c r="O81" i="6"/>
  <c r="O83" i="6"/>
  <c r="N86" i="6"/>
  <c r="N93" i="6"/>
  <c r="N94" i="6"/>
  <c r="O88" i="6"/>
  <c r="O85" i="6"/>
  <c r="O96" i="6"/>
  <c r="O98" i="6"/>
  <c r="N101" i="6"/>
  <c r="N108" i="6"/>
  <c r="N109" i="6"/>
  <c r="O103" i="6"/>
  <c r="O100" i="6"/>
  <c r="O111" i="6"/>
  <c r="O113" i="6"/>
  <c r="N116" i="6"/>
  <c r="N123" i="6"/>
  <c r="N124" i="6"/>
  <c r="O118" i="6"/>
  <c r="O115" i="6"/>
  <c r="O126" i="6"/>
  <c r="O128" i="6"/>
  <c r="N131" i="6"/>
  <c r="N138" i="6"/>
  <c r="N139" i="6"/>
  <c r="O133" i="6"/>
  <c r="O130" i="6"/>
  <c r="O141" i="6"/>
  <c r="O143" i="6"/>
  <c r="N146" i="6"/>
  <c r="N153" i="6"/>
  <c r="N154" i="6"/>
  <c r="O148" i="6"/>
  <c r="O145" i="6"/>
  <c r="O160" i="6"/>
  <c r="N13" i="3"/>
  <c r="P6" i="6"/>
  <c r="P8" i="6"/>
  <c r="O11" i="6"/>
  <c r="O18" i="6"/>
  <c r="O19" i="6"/>
  <c r="P13" i="6"/>
  <c r="P10" i="6"/>
  <c r="P51" i="6"/>
  <c r="P53" i="6"/>
  <c r="O56" i="6"/>
  <c r="O63" i="6"/>
  <c r="O64" i="6"/>
  <c r="P58" i="6"/>
  <c r="P55" i="6"/>
  <c r="P66" i="6"/>
  <c r="P68" i="6"/>
  <c r="O71" i="6"/>
  <c r="O78" i="6"/>
  <c r="O79" i="6"/>
  <c r="P73" i="6"/>
  <c r="P70" i="6"/>
  <c r="P81" i="6"/>
  <c r="P83" i="6"/>
  <c r="O86" i="6"/>
  <c r="O93" i="6"/>
  <c r="O94" i="6"/>
  <c r="P88" i="6"/>
  <c r="P85" i="6"/>
  <c r="P96" i="6"/>
  <c r="P98" i="6"/>
  <c r="O101" i="6"/>
  <c r="O108" i="6"/>
  <c r="O109" i="6"/>
  <c r="P103" i="6"/>
  <c r="P100" i="6"/>
  <c r="P111" i="6"/>
  <c r="P113" i="6"/>
  <c r="O116" i="6"/>
  <c r="O123" i="6"/>
  <c r="O124" i="6"/>
  <c r="P118" i="6"/>
  <c r="P115" i="6"/>
  <c r="P126" i="6"/>
  <c r="P128" i="6"/>
  <c r="O131" i="6"/>
  <c r="O138" i="6"/>
  <c r="O139" i="6"/>
  <c r="P133" i="6"/>
  <c r="P130" i="6"/>
  <c r="P141" i="6"/>
  <c r="P143" i="6"/>
  <c r="O146" i="6"/>
  <c r="O153" i="6"/>
  <c r="O154" i="6"/>
  <c r="P148" i="6"/>
  <c r="P145" i="6"/>
  <c r="P160" i="6"/>
  <c r="O13" i="3"/>
  <c r="Q6" i="6"/>
  <c r="Q8" i="6"/>
  <c r="P11" i="6"/>
  <c r="P18" i="6"/>
  <c r="P19" i="6"/>
  <c r="Q13" i="6"/>
  <c r="Q10" i="6"/>
  <c r="Q51" i="6"/>
  <c r="Q53" i="6"/>
  <c r="P56" i="6"/>
  <c r="P63" i="6"/>
  <c r="P64" i="6"/>
  <c r="Q58" i="6"/>
  <c r="Q55" i="6"/>
  <c r="Q66" i="6"/>
  <c r="Q68" i="6"/>
  <c r="P71" i="6"/>
  <c r="P78" i="6"/>
  <c r="P79" i="6"/>
  <c r="Q73" i="6"/>
  <c r="Q70" i="6"/>
  <c r="Q81" i="6"/>
  <c r="Q83" i="6"/>
  <c r="P86" i="6"/>
  <c r="P93" i="6"/>
  <c r="P94" i="6"/>
  <c r="Q88" i="6"/>
  <c r="Q85" i="6"/>
  <c r="Q96" i="6"/>
  <c r="Q98" i="6"/>
  <c r="P101" i="6"/>
  <c r="P108" i="6"/>
  <c r="P109" i="6"/>
  <c r="Q103" i="6"/>
  <c r="Q100" i="6"/>
  <c r="Q111" i="6"/>
  <c r="Q113" i="6"/>
  <c r="P116" i="6"/>
  <c r="P123" i="6"/>
  <c r="P124" i="6"/>
  <c r="Q118" i="6"/>
  <c r="Q115" i="6"/>
  <c r="Q126" i="6"/>
  <c r="Q128" i="6"/>
  <c r="P131" i="6"/>
  <c r="P138" i="6"/>
  <c r="P139" i="6"/>
  <c r="Q133" i="6"/>
  <c r="Q130" i="6"/>
  <c r="Q141" i="6"/>
  <c r="Q143" i="6"/>
  <c r="P146" i="6"/>
  <c r="P153" i="6"/>
  <c r="P154" i="6"/>
  <c r="Q148" i="6"/>
  <c r="Q145" i="6"/>
  <c r="Q160" i="6"/>
  <c r="P13" i="3"/>
  <c r="R6" i="6"/>
  <c r="R8" i="6"/>
  <c r="Q11" i="6"/>
  <c r="Q18" i="6"/>
  <c r="Q19" i="6"/>
  <c r="R13" i="6"/>
  <c r="R10" i="6"/>
  <c r="R51" i="6"/>
  <c r="R53" i="6"/>
  <c r="Q56" i="6"/>
  <c r="Q63" i="6"/>
  <c r="Q64" i="6"/>
  <c r="R58" i="6"/>
  <c r="R55" i="6"/>
  <c r="R66" i="6"/>
  <c r="R68" i="6"/>
  <c r="Q71" i="6"/>
  <c r="Q78" i="6"/>
  <c r="Q79" i="6"/>
  <c r="R73" i="6"/>
  <c r="R70" i="6"/>
  <c r="R81" i="6"/>
  <c r="R83" i="6"/>
  <c r="Q86" i="6"/>
  <c r="Q93" i="6"/>
  <c r="Q94" i="6"/>
  <c r="R88" i="6"/>
  <c r="R85" i="6"/>
  <c r="R96" i="6"/>
  <c r="R98" i="6"/>
  <c r="Q101" i="6"/>
  <c r="Q108" i="6"/>
  <c r="Q109" i="6"/>
  <c r="R103" i="6"/>
  <c r="R100" i="6"/>
  <c r="R111" i="6"/>
  <c r="R113" i="6"/>
  <c r="Q116" i="6"/>
  <c r="Q123" i="6"/>
  <c r="Q124" i="6"/>
  <c r="R118" i="6"/>
  <c r="R115" i="6"/>
  <c r="R126" i="6"/>
  <c r="R128" i="6"/>
  <c r="Q131" i="6"/>
  <c r="Q138" i="6"/>
  <c r="Q139" i="6"/>
  <c r="R133" i="6"/>
  <c r="R130" i="6"/>
  <c r="R141" i="6"/>
  <c r="R143" i="6"/>
  <c r="Q146" i="6"/>
  <c r="Q153" i="6"/>
  <c r="Q154" i="6"/>
  <c r="R148" i="6"/>
  <c r="R145" i="6"/>
  <c r="R160" i="6"/>
  <c r="Q13" i="3"/>
  <c r="S6" i="6"/>
  <c r="S8" i="6"/>
  <c r="R11" i="6"/>
  <c r="R18" i="6"/>
  <c r="R19" i="6"/>
  <c r="S13" i="6"/>
  <c r="S10" i="6"/>
  <c r="S51" i="6"/>
  <c r="S53" i="6"/>
  <c r="R56" i="6"/>
  <c r="R63" i="6"/>
  <c r="R64" i="6"/>
  <c r="S58" i="6"/>
  <c r="S55" i="6"/>
  <c r="S66" i="6"/>
  <c r="S68" i="6"/>
  <c r="R71" i="6"/>
  <c r="R78" i="6"/>
  <c r="R79" i="6"/>
  <c r="S73" i="6"/>
  <c r="S70" i="6"/>
  <c r="S81" i="6"/>
  <c r="S83" i="6"/>
  <c r="R86" i="6"/>
  <c r="R93" i="6"/>
  <c r="R94" i="6"/>
  <c r="S88" i="6"/>
  <c r="S85" i="6"/>
  <c r="S96" i="6"/>
  <c r="S98" i="6"/>
  <c r="R101" i="6"/>
  <c r="R108" i="6"/>
  <c r="R109" i="6"/>
  <c r="S103" i="6"/>
  <c r="S100" i="6"/>
  <c r="S111" i="6"/>
  <c r="S113" i="6"/>
  <c r="R116" i="6"/>
  <c r="R123" i="6"/>
  <c r="R124" i="6"/>
  <c r="S118" i="6"/>
  <c r="S115" i="6"/>
  <c r="S126" i="6"/>
  <c r="S128" i="6"/>
  <c r="R131" i="6"/>
  <c r="R138" i="6"/>
  <c r="R139" i="6"/>
  <c r="S133" i="6"/>
  <c r="S130" i="6"/>
  <c r="S141" i="6"/>
  <c r="S143" i="6"/>
  <c r="R146" i="6"/>
  <c r="R153" i="6"/>
  <c r="R154" i="6"/>
  <c r="S148" i="6"/>
  <c r="S145" i="6"/>
  <c r="S160" i="6"/>
  <c r="R13" i="3"/>
  <c r="T6" i="6"/>
  <c r="T8" i="6"/>
  <c r="S11" i="6"/>
  <c r="S18" i="6"/>
  <c r="S19" i="6"/>
  <c r="T13" i="6"/>
  <c r="T10" i="6"/>
  <c r="T51" i="6"/>
  <c r="T53" i="6"/>
  <c r="S56" i="6"/>
  <c r="S63" i="6"/>
  <c r="S64" i="6"/>
  <c r="T58" i="6"/>
  <c r="T55" i="6"/>
  <c r="T66" i="6"/>
  <c r="T68" i="6"/>
  <c r="S71" i="6"/>
  <c r="S78" i="6"/>
  <c r="S79" i="6"/>
  <c r="T73" i="6"/>
  <c r="T70" i="6"/>
  <c r="T81" i="6"/>
  <c r="T83" i="6"/>
  <c r="S86" i="6"/>
  <c r="S93" i="6"/>
  <c r="S94" i="6"/>
  <c r="T88" i="6"/>
  <c r="T85" i="6"/>
  <c r="T96" i="6"/>
  <c r="T98" i="6"/>
  <c r="S101" i="6"/>
  <c r="S108" i="6"/>
  <c r="S109" i="6"/>
  <c r="T103" i="6"/>
  <c r="T100" i="6"/>
  <c r="T111" i="6"/>
  <c r="T113" i="6"/>
  <c r="S116" i="6"/>
  <c r="S123" i="6"/>
  <c r="S124" i="6"/>
  <c r="T118" i="6"/>
  <c r="T115" i="6"/>
  <c r="T126" i="6"/>
  <c r="T128" i="6"/>
  <c r="S131" i="6"/>
  <c r="S138" i="6"/>
  <c r="S139" i="6"/>
  <c r="T133" i="6"/>
  <c r="T130" i="6"/>
  <c r="T141" i="6"/>
  <c r="T143" i="6"/>
  <c r="S146" i="6"/>
  <c r="S153" i="6"/>
  <c r="S154" i="6"/>
  <c r="T148" i="6"/>
  <c r="T145" i="6"/>
  <c r="T160" i="6"/>
  <c r="S13" i="3"/>
  <c r="U6" i="6"/>
  <c r="U8" i="6"/>
  <c r="T11" i="6"/>
  <c r="T18" i="6"/>
  <c r="T19" i="6"/>
  <c r="U13" i="6"/>
  <c r="U10" i="6"/>
  <c r="U51" i="6"/>
  <c r="U53" i="6"/>
  <c r="T56" i="6"/>
  <c r="T63" i="6"/>
  <c r="T64" i="6"/>
  <c r="U58" i="6"/>
  <c r="U55" i="6"/>
  <c r="U66" i="6"/>
  <c r="U68" i="6"/>
  <c r="T71" i="6"/>
  <c r="T78" i="6"/>
  <c r="T79" i="6"/>
  <c r="U73" i="6"/>
  <c r="U70" i="6"/>
  <c r="U81" i="6"/>
  <c r="U83" i="6"/>
  <c r="T86" i="6"/>
  <c r="T93" i="6"/>
  <c r="T94" i="6"/>
  <c r="U88" i="6"/>
  <c r="U85" i="6"/>
  <c r="U96" i="6"/>
  <c r="U98" i="6"/>
  <c r="T101" i="6"/>
  <c r="T108" i="6"/>
  <c r="T109" i="6"/>
  <c r="U103" i="6"/>
  <c r="U100" i="6"/>
  <c r="U111" i="6"/>
  <c r="U113" i="6"/>
  <c r="T116" i="6"/>
  <c r="T123" i="6"/>
  <c r="T124" i="6"/>
  <c r="U118" i="6"/>
  <c r="U115" i="6"/>
  <c r="U126" i="6"/>
  <c r="U128" i="6"/>
  <c r="T131" i="6"/>
  <c r="T138" i="6"/>
  <c r="T139" i="6"/>
  <c r="U133" i="6"/>
  <c r="U130" i="6"/>
  <c r="U141" i="6"/>
  <c r="U143" i="6"/>
  <c r="T146" i="6"/>
  <c r="T153" i="6"/>
  <c r="T154" i="6"/>
  <c r="U148" i="6"/>
  <c r="U145" i="6"/>
  <c r="U160" i="6"/>
  <c r="T13" i="3"/>
  <c r="V6" i="6"/>
  <c r="V8" i="6"/>
  <c r="U11" i="6"/>
  <c r="U18" i="6"/>
  <c r="U19" i="6"/>
  <c r="V13" i="6"/>
  <c r="V10" i="6"/>
  <c r="V51" i="6"/>
  <c r="V53" i="6"/>
  <c r="U56" i="6"/>
  <c r="U63" i="6"/>
  <c r="U64" i="6"/>
  <c r="V58" i="6"/>
  <c r="V55" i="6"/>
  <c r="V66" i="6"/>
  <c r="V68" i="6"/>
  <c r="U71" i="6"/>
  <c r="U78" i="6"/>
  <c r="U79" i="6"/>
  <c r="V73" i="6"/>
  <c r="V70" i="6"/>
  <c r="V81" i="6"/>
  <c r="V83" i="6"/>
  <c r="U86" i="6"/>
  <c r="U93" i="6"/>
  <c r="U94" i="6"/>
  <c r="V88" i="6"/>
  <c r="V85" i="6"/>
  <c r="V96" i="6"/>
  <c r="V98" i="6"/>
  <c r="U101" i="6"/>
  <c r="U108" i="6"/>
  <c r="U109" i="6"/>
  <c r="V103" i="6"/>
  <c r="V100" i="6"/>
  <c r="V111" i="6"/>
  <c r="V113" i="6"/>
  <c r="U116" i="6"/>
  <c r="U123" i="6"/>
  <c r="U124" i="6"/>
  <c r="V118" i="6"/>
  <c r="V115" i="6"/>
  <c r="V126" i="6"/>
  <c r="V128" i="6"/>
  <c r="U131" i="6"/>
  <c r="U138" i="6"/>
  <c r="U139" i="6"/>
  <c r="V133" i="6"/>
  <c r="V130" i="6"/>
  <c r="V141" i="6"/>
  <c r="V143" i="6"/>
  <c r="U146" i="6"/>
  <c r="U153" i="6"/>
  <c r="U154" i="6"/>
  <c r="V148" i="6"/>
  <c r="V145" i="6"/>
  <c r="V160" i="6"/>
  <c r="U13" i="3"/>
  <c r="W6" i="6"/>
  <c r="W8" i="6"/>
  <c r="V11" i="6"/>
  <c r="V18" i="6"/>
  <c r="V19" i="6"/>
  <c r="W13" i="6"/>
  <c r="W10" i="6"/>
  <c r="W51" i="6"/>
  <c r="W53" i="6"/>
  <c r="V56" i="6"/>
  <c r="V63" i="6"/>
  <c r="V64" i="6"/>
  <c r="W58" i="6"/>
  <c r="W55" i="6"/>
  <c r="W66" i="6"/>
  <c r="W68" i="6"/>
  <c r="V71" i="6"/>
  <c r="V78" i="6"/>
  <c r="V79" i="6"/>
  <c r="W73" i="6"/>
  <c r="W70" i="6"/>
  <c r="W81" i="6"/>
  <c r="W83" i="6"/>
  <c r="V86" i="6"/>
  <c r="V93" i="6"/>
  <c r="V94" i="6"/>
  <c r="W88" i="6"/>
  <c r="W85" i="6"/>
  <c r="W96" i="6"/>
  <c r="W98" i="6"/>
  <c r="V101" i="6"/>
  <c r="V108" i="6"/>
  <c r="V109" i="6"/>
  <c r="W103" i="6"/>
  <c r="W100" i="6"/>
  <c r="W111" i="6"/>
  <c r="W113" i="6"/>
  <c r="V116" i="6"/>
  <c r="V123" i="6"/>
  <c r="V124" i="6"/>
  <c r="W118" i="6"/>
  <c r="W115" i="6"/>
  <c r="W126" i="6"/>
  <c r="W128" i="6"/>
  <c r="V131" i="6"/>
  <c r="V138" i="6"/>
  <c r="V139" i="6"/>
  <c r="W133" i="6"/>
  <c r="W130" i="6"/>
  <c r="W141" i="6"/>
  <c r="W143" i="6"/>
  <c r="V146" i="6"/>
  <c r="V153" i="6"/>
  <c r="V154" i="6"/>
  <c r="W148" i="6"/>
  <c r="W145" i="6"/>
  <c r="W160" i="6"/>
  <c r="V13" i="3"/>
  <c r="X6" i="6"/>
  <c r="X8" i="6"/>
  <c r="W11" i="6"/>
  <c r="W18" i="6"/>
  <c r="W19" i="6"/>
  <c r="X13" i="6"/>
  <c r="X10" i="6"/>
  <c r="X51" i="6"/>
  <c r="X53" i="6"/>
  <c r="W56" i="6"/>
  <c r="W63" i="6"/>
  <c r="W64" i="6"/>
  <c r="X58" i="6"/>
  <c r="X55" i="6"/>
  <c r="X66" i="6"/>
  <c r="X68" i="6"/>
  <c r="W71" i="6"/>
  <c r="W78" i="6"/>
  <c r="W79" i="6"/>
  <c r="X73" i="6"/>
  <c r="X70" i="6"/>
  <c r="X81" i="6"/>
  <c r="X83" i="6"/>
  <c r="W86" i="6"/>
  <c r="W93" i="6"/>
  <c r="W94" i="6"/>
  <c r="X88" i="6"/>
  <c r="X85" i="6"/>
  <c r="X96" i="6"/>
  <c r="X98" i="6"/>
  <c r="W101" i="6"/>
  <c r="W108" i="6"/>
  <c r="W109" i="6"/>
  <c r="X103" i="6"/>
  <c r="X100" i="6"/>
  <c r="X111" i="6"/>
  <c r="X113" i="6"/>
  <c r="W116" i="6"/>
  <c r="W123" i="6"/>
  <c r="W124" i="6"/>
  <c r="X118" i="6"/>
  <c r="X115" i="6"/>
  <c r="X126" i="6"/>
  <c r="X128" i="6"/>
  <c r="W131" i="6"/>
  <c r="W138" i="6"/>
  <c r="W139" i="6"/>
  <c r="X133" i="6"/>
  <c r="X130" i="6"/>
  <c r="X141" i="6"/>
  <c r="X143" i="6"/>
  <c r="W146" i="6"/>
  <c r="W153" i="6"/>
  <c r="W154" i="6"/>
  <c r="X148" i="6"/>
  <c r="X145" i="6"/>
  <c r="X160" i="6"/>
  <c r="W13" i="3"/>
  <c r="E161" i="6"/>
  <c r="D14" i="3"/>
  <c r="F161" i="6"/>
  <c r="E14" i="3"/>
  <c r="G161" i="6"/>
  <c r="F14" i="3"/>
  <c r="H161" i="6"/>
  <c r="G14" i="3"/>
  <c r="I161" i="6"/>
  <c r="H14" i="3"/>
  <c r="J161" i="6"/>
  <c r="I14" i="3"/>
  <c r="K161" i="6"/>
  <c r="J14" i="3"/>
  <c r="L161" i="6"/>
  <c r="K14" i="3"/>
  <c r="M161" i="6"/>
  <c r="L14" i="3"/>
  <c r="N161" i="6"/>
  <c r="M14" i="3"/>
  <c r="O161" i="6"/>
  <c r="N14" i="3"/>
  <c r="P161" i="6"/>
  <c r="O14" i="3"/>
  <c r="Q161" i="6"/>
  <c r="P14" i="3"/>
  <c r="R161" i="6"/>
  <c r="Q14" i="3"/>
  <c r="S161" i="6"/>
  <c r="R14" i="3"/>
  <c r="T161" i="6"/>
  <c r="S14" i="3"/>
  <c r="U161" i="6"/>
  <c r="T14" i="3"/>
  <c r="V161" i="6"/>
  <c r="U14" i="3"/>
  <c r="W161" i="6"/>
  <c r="V14" i="3"/>
  <c r="X11" i="6"/>
  <c r="X56" i="6"/>
  <c r="X71" i="6"/>
  <c r="X86" i="6"/>
  <c r="X101" i="6"/>
  <c r="X116" i="6"/>
  <c r="X131" i="6"/>
  <c r="X146" i="6"/>
  <c r="X161" i="6"/>
  <c r="W14" i="3"/>
  <c r="E163" i="6"/>
  <c r="D16" i="3"/>
  <c r="F163" i="6"/>
  <c r="E16" i="3"/>
  <c r="G163" i="6"/>
  <c r="F16" i="3"/>
  <c r="H163" i="6"/>
  <c r="G16" i="3"/>
  <c r="I163" i="6"/>
  <c r="H16" i="3"/>
  <c r="J163" i="6"/>
  <c r="I16" i="3"/>
  <c r="K163" i="6"/>
  <c r="J16" i="3"/>
  <c r="L163" i="6"/>
  <c r="K16" i="3"/>
  <c r="M163" i="6"/>
  <c r="L16" i="3"/>
  <c r="N163" i="6"/>
  <c r="M16" i="3"/>
  <c r="O163" i="6"/>
  <c r="N16" i="3"/>
  <c r="P163" i="6"/>
  <c r="O16" i="3"/>
  <c r="Q163" i="6"/>
  <c r="P16" i="3"/>
  <c r="R163" i="6"/>
  <c r="Q16" i="3"/>
  <c r="S163" i="6"/>
  <c r="R16" i="3"/>
  <c r="T163" i="6"/>
  <c r="S16" i="3"/>
  <c r="U163" i="6"/>
  <c r="T16" i="3"/>
  <c r="V163" i="6"/>
  <c r="U16" i="3"/>
  <c r="W163" i="6"/>
  <c r="V16" i="3"/>
  <c r="X163" i="6"/>
  <c r="W16" i="3"/>
  <c r="I168" i="6"/>
  <c r="H17" i="3"/>
  <c r="J168" i="6"/>
  <c r="I17" i="3"/>
  <c r="K168" i="6"/>
  <c r="J17" i="3"/>
  <c r="L168" i="6"/>
  <c r="K17" i="3"/>
  <c r="M168" i="6"/>
  <c r="L17" i="3"/>
  <c r="N168" i="6"/>
  <c r="M17" i="3"/>
  <c r="O168" i="6"/>
  <c r="N17" i="3"/>
  <c r="P168" i="6"/>
  <c r="O17" i="3"/>
  <c r="Q168" i="6"/>
  <c r="P17" i="3"/>
  <c r="R168" i="6"/>
  <c r="Q17" i="3"/>
  <c r="S168" i="6"/>
  <c r="R17" i="3"/>
  <c r="T168" i="6"/>
  <c r="S17" i="3"/>
  <c r="U168" i="6"/>
  <c r="T17" i="3"/>
  <c r="V168" i="6"/>
  <c r="U17" i="3"/>
  <c r="W168" i="6"/>
  <c r="V17" i="3"/>
  <c r="X18" i="6"/>
  <c r="X63" i="6"/>
  <c r="X78" i="6"/>
  <c r="X93" i="6"/>
  <c r="X108" i="6"/>
  <c r="X123" i="6"/>
  <c r="X138" i="6"/>
  <c r="X153" i="6"/>
  <c r="X168" i="6"/>
  <c r="W17" i="3"/>
  <c r="S8" i="1"/>
  <c r="K9" i="1"/>
  <c r="L9" i="1"/>
  <c r="S9" i="1"/>
  <c r="M9" i="1"/>
  <c r="K10" i="1"/>
  <c r="L10" i="1"/>
  <c r="S10" i="1"/>
  <c r="M10" i="1"/>
  <c r="K11" i="1"/>
  <c r="L11" i="1"/>
  <c r="S11" i="1"/>
  <c r="M11" i="1"/>
  <c r="K12" i="1"/>
  <c r="L12" i="1"/>
  <c r="S12" i="1"/>
  <c r="M12" i="1"/>
  <c r="K13" i="1"/>
  <c r="L13" i="1"/>
  <c r="S13" i="1"/>
  <c r="M13" i="1"/>
  <c r="K14" i="1"/>
  <c r="L14" i="1"/>
  <c r="S14" i="1"/>
  <c r="M14" i="1"/>
  <c r="X19" i="6"/>
  <c r="Y6" i="6"/>
  <c r="Y8" i="6"/>
  <c r="Y13" i="6"/>
  <c r="Y10" i="6"/>
  <c r="Y11" i="6"/>
  <c r="Y12" i="6"/>
  <c r="Y18" i="6"/>
  <c r="Y19" i="6"/>
  <c r="Z6" i="6"/>
  <c r="Z8" i="6"/>
  <c r="Z13" i="6"/>
  <c r="Z10" i="6"/>
  <c r="Z11" i="6"/>
  <c r="Z12" i="6"/>
  <c r="Z18" i="6"/>
  <c r="Z19" i="6"/>
  <c r="AA6" i="6"/>
  <c r="AA8" i="6"/>
  <c r="AA13" i="6"/>
  <c r="AA10" i="6"/>
  <c r="AA11" i="6"/>
  <c r="AA12" i="6"/>
  <c r="AA18" i="6"/>
  <c r="AA19" i="6"/>
  <c r="AB6" i="6"/>
  <c r="AB8" i="6"/>
  <c r="AB13" i="6"/>
  <c r="AB10" i="6"/>
  <c r="AB11" i="6"/>
  <c r="AB12" i="6"/>
  <c r="AB18" i="6"/>
  <c r="AB19" i="6"/>
  <c r="AC6" i="6"/>
  <c r="AC8" i="6"/>
  <c r="AC13" i="6"/>
  <c r="AC10" i="6"/>
  <c r="AC11" i="6"/>
  <c r="AC12" i="6"/>
  <c r="AC18" i="6"/>
  <c r="AC19" i="6"/>
  <c r="AD6" i="6"/>
  <c r="AD8" i="6"/>
  <c r="AD13" i="6"/>
  <c r="AD10" i="6"/>
  <c r="AD11" i="6"/>
  <c r="AD12" i="6"/>
  <c r="AD18" i="6"/>
  <c r="AD19" i="6"/>
  <c r="AE6" i="6"/>
  <c r="AE8" i="6"/>
  <c r="AE13" i="6"/>
  <c r="AE10" i="6"/>
  <c r="AE11" i="6"/>
  <c r="AE12" i="6"/>
  <c r="AE18" i="6"/>
  <c r="AE19" i="6"/>
  <c r="AF6" i="6"/>
  <c r="AF8" i="6"/>
  <c r="AF13" i="6"/>
  <c r="AF10" i="6"/>
  <c r="AF11" i="6"/>
  <c r="AF12" i="6"/>
  <c r="AF18" i="6"/>
  <c r="AF19" i="6"/>
  <c r="AG6" i="6"/>
  <c r="AG8" i="6"/>
  <c r="AG13" i="6"/>
  <c r="AG10" i="6"/>
  <c r="AG11" i="6"/>
  <c r="AG12" i="6"/>
  <c r="AG18" i="6"/>
  <c r="AG19" i="6"/>
  <c r="AH6" i="6"/>
  <c r="AH8" i="6"/>
  <c r="AH13" i="6"/>
  <c r="AH10" i="6"/>
  <c r="AH11" i="6"/>
  <c r="AH12" i="6"/>
  <c r="AH18" i="6"/>
  <c r="AH19" i="6"/>
  <c r="AI6" i="6"/>
  <c r="AI8" i="6"/>
  <c r="AI13" i="6"/>
  <c r="AI10" i="6"/>
  <c r="AI11" i="6"/>
  <c r="AI12" i="6"/>
  <c r="AI18" i="6"/>
  <c r="AI19" i="6"/>
  <c r="AJ6" i="6"/>
  <c r="AJ8" i="6"/>
  <c r="AJ13" i="6"/>
  <c r="AJ10" i="6"/>
  <c r="AJ11" i="6"/>
  <c r="AJ12" i="6"/>
  <c r="AJ18" i="6"/>
  <c r="AJ19" i="6"/>
  <c r="AK6" i="6"/>
  <c r="AK8" i="6"/>
  <c r="AK13" i="6"/>
  <c r="AK10" i="6"/>
  <c r="AK11" i="6"/>
  <c r="AK12" i="6"/>
  <c r="AK18" i="6"/>
  <c r="AK19" i="6"/>
  <c r="AL6" i="6"/>
  <c r="AL8" i="6"/>
  <c r="AL13" i="6"/>
  <c r="AL10" i="6"/>
  <c r="AL11" i="6"/>
  <c r="AL12" i="6"/>
  <c r="AL18" i="6"/>
  <c r="AL19" i="6"/>
  <c r="AM6" i="6"/>
  <c r="AM8" i="6"/>
  <c r="AM13" i="6"/>
  <c r="AM10" i="6"/>
  <c r="AM11" i="6"/>
  <c r="AM12" i="6"/>
  <c r="AM18" i="6"/>
  <c r="AM19" i="6"/>
  <c r="AN6" i="6"/>
  <c r="AN8" i="6"/>
  <c r="AN13" i="6"/>
  <c r="AN10" i="6"/>
  <c r="AN11" i="6"/>
  <c r="AN12" i="6"/>
  <c r="AN18" i="6"/>
  <c r="AN19" i="6"/>
  <c r="AO6" i="6"/>
  <c r="AO8" i="6"/>
  <c r="AO13" i="6"/>
  <c r="AO10" i="6"/>
  <c r="AO11" i="6"/>
  <c r="AO12" i="6"/>
  <c r="AO18" i="6"/>
  <c r="AO19" i="6"/>
  <c r="AP6" i="6"/>
  <c r="AP8" i="6"/>
  <c r="AP13" i="6"/>
  <c r="AP10" i="6"/>
  <c r="AP11" i="6"/>
  <c r="AP12" i="6"/>
  <c r="AP18" i="6"/>
  <c r="AP19" i="6"/>
  <c r="AQ6" i="6"/>
  <c r="AQ8" i="6"/>
  <c r="AQ13" i="6"/>
  <c r="AQ10" i="6"/>
  <c r="AQ11" i="6"/>
  <c r="AQ12" i="6"/>
  <c r="AQ18" i="6"/>
  <c r="AQ19" i="6"/>
  <c r="AR6" i="6"/>
  <c r="AR8" i="6"/>
  <c r="AR13" i="6"/>
  <c r="AR10" i="6"/>
  <c r="AR11" i="6"/>
  <c r="AR12" i="6"/>
  <c r="AR18" i="6"/>
  <c r="AR19" i="6"/>
  <c r="AS6" i="6"/>
  <c r="AS8" i="6"/>
  <c r="AS13" i="6"/>
  <c r="AS10" i="6"/>
  <c r="AS11" i="6"/>
  <c r="AS12" i="6"/>
  <c r="AS18" i="6"/>
  <c r="AS19" i="6"/>
  <c r="AT6" i="6"/>
  <c r="AT8" i="6"/>
  <c r="AT13" i="6"/>
  <c r="AT10" i="6"/>
  <c r="AT11" i="6"/>
  <c r="AT12" i="6"/>
  <c r="AT18" i="6"/>
  <c r="AT19" i="6"/>
  <c r="AU6" i="6"/>
  <c r="AU8" i="6"/>
  <c r="AU13" i="6"/>
  <c r="AU10" i="6"/>
  <c r="AU11" i="6"/>
  <c r="AU12" i="6"/>
  <c r="AU18" i="6"/>
  <c r="AU19" i="6"/>
  <c r="AV6" i="6"/>
  <c r="AV8" i="6"/>
  <c r="AV13" i="6"/>
  <c r="AV10" i="6"/>
  <c r="AV11" i="6"/>
  <c r="AV12" i="6"/>
  <c r="AV18" i="6"/>
  <c r="AV19" i="6"/>
  <c r="AW6" i="6"/>
  <c r="AW8" i="6"/>
  <c r="AW13" i="6"/>
  <c r="AW10" i="6"/>
  <c r="AW11" i="6"/>
  <c r="AW12" i="6"/>
  <c r="AW18" i="6"/>
  <c r="AW19" i="6"/>
  <c r="AX6" i="6"/>
  <c r="AX8" i="6"/>
  <c r="AX13" i="6"/>
  <c r="AX10" i="6"/>
  <c r="AX11" i="6"/>
  <c r="AX12" i="6"/>
  <c r="AX18" i="6"/>
  <c r="AX19" i="6"/>
  <c r="K6" i="11"/>
  <c r="K7" i="11"/>
  <c r="K8" i="11"/>
  <c r="K9" i="11"/>
  <c r="K10" i="11"/>
  <c r="K11" i="11"/>
  <c r="K12" i="11"/>
  <c r="K13" i="11"/>
  <c r="K14" i="11"/>
  <c r="K15" i="11"/>
  <c r="K16" i="11"/>
  <c r="K17" i="11"/>
  <c r="K18" i="11"/>
  <c r="K19" i="11"/>
  <c r="K20" i="11"/>
  <c r="K21" i="11"/>
  <c r="K22" i="11"/>
  <c r="K23" i="11"/>
  <c r="K24" i="11"/>
  <c r="K5" i="11"/>
  <c r="E20" i="4"/>
  <c r="I20" i="4"/>
  <c r="J6" i="11"/>
  <c r="E21" i="4"/>
  <c r="I21" i="4"/>
  <c r="J7" i="11"/>
  <c r="E22" i="4"/>
  <c r="I22" i="4"/>
  <c r="J8" i="11"/>
  <c r="E23" i="4"/>
  <c r="I23" i="4"/>
  <c r="J9" i="11"/>
  <c r="E24" i="4"/>
  <c r="I24" i="4"/>
  <c r="J10" i="11"/>
  <c r="E25" i="4"/>
  <c r="I25" i="4"/>
  <c r="J11" i="11"/>
  <c r="E26" i="4"/>
  <c r="I26" i="4"/>
  <c r="J12" i="11"/>
  <c r="E27" i="4"/>
  <c r="I27" i="4"/>
  <c r="J13" i="11"/>
  <c r="E28" i="4"/>
  <c r="I28" i="4"/>
  <c r="J14" i="11"/>
  <c r="E29" i="4"/>
  <c r="I29" i="4"/>
  <c r="J15" i="11"/>
  <c r="E30" i="4"/>
  <c r="I30" i="4"/>
  <c r="J16" i="11"/>
  <c r="E31" i="4"/>
  <c r="I31" i="4"/>
  <c r="J17" i="11"/>
  <c r="E32" i="4"/>
  <c r="I32" i="4"/>
  <c r="J18" i="11"/>
  <c r="E33" i="4"/>
  <c r="I33" i="4"/>
  <c r="J19" i="11"/>
  <c r="E34" i="4"/>
  <c r="I34" i="4"/>
  <c r="J20" i="11"/>
  <c r="E35" i="4"/>
  <c r="I35" i="4"/>
  <c r="J21" i="11"/>
  <c r="E36" i="4"/>
  <c r="I36" i="4"/>
  <c r="J22" i="11"/>
  <c r="E37" i="4"/>
  <c r="I37" i="4"/>
  <c r="J23" i="11"/>
  <c r="E38" i="4"/>
  <c r="I38" i="4"/>
  <c r="J24" i="11"/>
  <c r="I19" i="4"/>
  <c r="J5" i="11"/>
  <c r="S44" i="5"/>
  <c r="S45" i="5"/>
  <c r="S46" i="5"/>
  <c r="S47" i="5"/>
  <c r="S48" i="5"/>
  <c r="S49" i="5"/>
  <c r="S50" i="5"/>
  <c r="S51" i="5"/>
  <c r="S52" i="5"/>
  <c r="S53" i="5"/>
  <c r="R45" i="5"/>
  <c r="R46" i="5"/>
  <c r="R47" i="5"/>
  <c r="R48" i="5"/>
  <c r="R49" i="5"/>
  <c r="R50" i="5"/>
  <c r="R51" i="5"/>
  <c r="R52" i="5"/>
  <c r="R53" i="5"/>
  <c r="R44" i="5"/>
  <c r="A38" i="11"/>
  <c r="A30" i="11"/>
  <c r="A43" i="11"/>
  <c r="A31" i="11"/>
  <c r="A44" i="11"/>
  <c r="A32" i="11"/>
  <c r="A45" i="11"/>
  <c r="A33" i="11"/>
  <c r="A34" i="11"/>
  <c r="A47" i="11"/>
  <c r="A35" i="11"/>
  <c r="A48" i="11"/>
  <c r="A36" i="11"/>
  <c r="A49" i="11"/>
  <c r="A37" i="11"/>
  <c r="A29" i="11"/>
  <c r="A42" i="11"/>
  <c r="C145" i="6"/>
  <c r="C130" i="6"/>
  <c r="C115" i="6"/>
  <c r="C100" i="6"/>
  <c r="C85" i="6"/>
  <c r="C70" i="6"/>
  <c r="C55" i="6"/>
  <c r="C40" i="6"/>
  <c r="C25" i="6"/>
  <c r="C10" i="6"/>
  <c r="A50" i="11"/>
  <c r="A46" i="11"/>
  <c r="E19" i="4"/>
  <c r="A51" i="11"/>
  <c r="B141" i="6"/>
  <c r="B126" i="6"/>
  <c r="B111" i="6"/>
  <c r="B96" i="6"/>
  <c r="B81" i="6"/>
  <c r="B66" i="6"/>
  <c r="B6" i="6"/>
  <c r="B21" i="6"/>
  <c r="B51" i="6"/>
  <c r="B36" i="6"/>
  <c r="O5" i="1"/>
  <c r="A1" i="5"/>
  <c r="C4" i="11" a="1"/>
  <c r="D4" i="11"/>
  <c r="C3" i="11" a="1"/>
  <c r="D3" i="11"/>
  <c r="C2" i="11" a="1"/>
  <c r="C2" i="11"/>
  <c r="A5" i="11"/>
  <c r="AD5" i="11"/>
  <c r="A4" i="11"/>
  <c r="T8" i="1"/>
  <c r="T9" i="1"/>
  <c r="T10" i="1"/>
  <c r="T11" i="1"/>
  <c r="T12" i="1"/>
  <c r="T13" i="1"/>
  <c r="T14" i="1"/>
  <c r="O6" i="1"/>
  <c r="Q6" i="1"/>
  <c r="O7" i="1"/>
  <c r="Q7" i="1"/>
  <c r="O8" i="1"/>
  <c r="Q8" i="1"/>
  <c r="O9" i="1"/>
  <c r="Q9" i="1"/>
  <c r="O10" i="1"/>
  <c r="Q10" i="1"/>
  <c r="O11" i="1"/>
  <c r="Q11" i="1"/>
  <c r="O12" i="1"/>
  <c r="Q12" i="1"/>
  <c r="O13" i="1"/>
  <c r="Q13" i="1"/>
  <c r="O14" i="1"/>
  <c r="Q14" i="1"/>
  <c r="E9" i="3"/>
  <c r="D1" i="3"/>
  <c r="C1" i="6"/>
  <c r="H1" i="1"/>
  <c r="A1" i="4"/>
  <c r="Q5" i="1"/>
  <c r="A6" i="11"/>
  <c r="AD6" i="11"/>
  <c r="H52" i="4"/>
  <c r="AE6" i="11"/>
  <c r="AE5" i="11"/>
  <c r="AG5" i="11"/>
  <c r="C5" i="1"/>
  <c r="F3" i="11"/>
  <c r="F4" i="11"/>
  <c r="C4" i="11"/>
  <c r="C5" i="11"/>
  <c r="C6" i="11"/>
  <c r="G4" i="11"/>
  <c r="B28" i="11"/>
  <c r="AE7" i="11"/>
  <c r="H2" i="11"/>
  <c r="D2" i="11"/>
  <c r="D5" i="11"/>
  <c r="D6" i="11"/>
  <c r="D7" i="11"/>
  <c r="D8" i="11"/>
  <c r="D9" i="11"/>
  <c r="D10" i="11"/>
  <c r="D11" i="11"/>
  <c r="D12" i="11"/>
  <c r="D13" i="11"/>
  <c r="D14" i="11"/>
  <c r="D15" i="11"/>
  <c r="D16" i="11"/>
  <c r="D17" i="11"/>
  <c r="D18" i="11"/>
  <c r="D19" i="11"/>
  <c r="D20" i="11"/>
  <c r="D21" i="11"/>
  <c r="D22" i="11"/>
  <c r="D23" i="11"/>
  <c r="D24" i="11"/>
  <c r="G2" i="11"/>
  <c r="F2" i="11"/>
  <c r="E4" i="11"/>
  <c r="E2" i="11"/>
  <c r="H4" i="11"/>
  <c r="G3" i="11"/>
  <c r="C3" i="11"/>
  <c r="E3" i="11"/>
  <c r="H3" i="11"/>
  <c r="J9" i="3"/>
  <c r="W9" i="3"/>
  <c r="V9" i="3"/>
  <c r="U9" i="3"/>
  <c r="T9" i="3"/>
  <c r="S9" i="3"/>
  <c r="R9" i="3"/>
  <c r="Q9" i="3"/>
  <c r="P9" i="3"/>
  <c r="O9" i="3"/>
  <c r="N9" i="3"/>
  <c r="K9" i="3"/>
  <c r="G9" i="3"/>
  <c r="D9" i="3"/>
  <c r="M9" i="3"/>
  <c r="I9" i="3"/>
  <c r="F9" i="3"/>
  <c r="L9" i="3"/>
  <c r="H9" i="3"/>
  <c r="B41" i="11"/>
  <c r="E156" i="6"/>
  <c r="E127" i="6"/>
  <c r="E82" i="6"/>
  <c r="G5" i="11"/>
  <c r="G6" i="11"/>
  <c r="G7" i="11"/>
  <c r="G8" i="11"/>
  <c r="G9" i="11"/>
  <c r="G10" i="11"/>
  <c r="G11" i="11"/>
  <c r="G12" i="11"/>
  <c r="G13" i="11"/>
  <c r="G14" i="11"/>
  <c r="G15" i="11"/>
  <c r="G16" i="11"/>
  <c r="G17" i="11"/>
  <c r="G18" i="11"/>
  <c r="G19" i="11"/>
  <c r="G20" i="11"/>
  <c r="G21" i="11"/>
  <c r="G22" i="11"/>
  <c r="G23" i="11"/>
  <c r="G24" i="11"/>
  <c r="A7" i="11"/>
  <c r="AD7" i="11"/>
  <c r="E22" i="6"/>
  <c r="F5" i="11"/>
  <c r="F6" i="11"/>
  <c r="F7" i="11"/>
  <c r="F8" i="11"/>
  <c r="F9" i="11"/>
  <c r="F10" i="11"/>
  <c r="F11" i="11"/>
  <c r="F12" i="11"/>
  <c r="F13" i="11"/>
  <c r="F14" i="11"/>
  <c r="F15" i="11"/>
  <c r="F16" i="11"/>
  <c r="F17" i="11"/>
  <c r="F18" i="11"/>
  <c r="F19" i="11"/>
  <c r="F20" i="11"/>
  <c r="F21" i="11"/>
  <c r="F22" i="11"/>
  <c r="F23" i="11"/>
  <c r="F24" i="11"/>
  <c r="B4" i="11"/>
  <c r="C28" i="11"/>
  <c r="H5" i="11"/>
  <c r="H6" i="11"/>
  <c r="H7" i="11"/>
  <c r="H8" i="11"/>
  <c r="H9" i="11"/>
  <c r="H10" i="11"/>
  <c r="H11" i="11"/>
  <c r="H12" i="11"/>
  <c r="H13" i="11"/>
  <c r="H14" i="11"/>
  <c r="H15" i="11"/>
  <c r="H16" i="11"/>
  <c r="H17" i="11"/>
  <c r="H18" i="11"/>
  <c r="H19" i="11"/>
  <c r="H20" i="11"/>
  <c r="H21" i="11"/>
  <c r="H22" i="11"/>
  <c r="H23" i="11"/>
  <c r="H24" i="11"/>
  <c r="E5" i="11"/>
  <c r="E6" i="11"/>
  <c r="E7" i="11"/>
  <c r="E8" i="11"/>
  <c r="E9" i="11"/>
  <c r="E10" i="11"/>
  <c r="E11" i="11"/>
  <c r="E12" i="11"/>
  <c r="E13" i="11"/>
  <c r="E14" i="11"/>
  <c r="E15" i="11"/>
  <c r="E16" i="11"/>
  <c r="E17" i="11"/>
  <c r="E18" i="11"/>
  <c r="E19" i="11"/>
  <c r="E20" i="11"/>
  <c r="E21" i="11"/>
  <c r="E22" i="11"/>
  <c r="E23" i="11"/>
  <c r="E24" i="11"/>
  <c r="C7" i="11"/>
  <c r="C41" i="11"/>
  <c r="F127" i="6"/>
  <c r="F142" i="6"/>
  <c r="E97" i="6"/>
  <c r="F97" i="6"/>
  <c r="F112" i="6"/>
  <c r="E142" i="6"/>
  <c r="F156" i="6"/>
  <c r="E158" i="6"/>
  <c r="D36" i="3"/>
  <c r="D38" i="3"/>
  <c r="E7" i="6"/>
  <c r="B37" i="11"/>
  <c r="E112" i="6"/>
  <c r="F82" i="6"/>
  <c r="E15" i="6"/>
  <c r="A8" i="11"/>
  <c r="AD8" i="11"/>
  <c r="E30" i="6"/>
  <c r="E31" i="6"/>
  <c r="F22" i="6"/>
  <c r="D28" i="11"/>
  <c r="B5" i="11"/>
  <c r="B6" i="11"/>
  <c r="C8" i="11"/>
  <c r="B7" i="11"/>
  <c r="B42" i="11"/>
  <c r="B34" i="11"/>
  <c r="B47" i="11"/>
  <c r="B49" i="11"/>
  <c r="B48" i="11"/>
  <c r="B50" i="11"/>
  <c r="B38" i="11"/>
  <c r="B51" i="11"/>
  <c r="B43" i="11"/>
  <c r="D41" i="11"/>
  <c r="C37" i="11"/>
  <c r="G142" i="6"/>
  <c r="G127" i="6"/>
  <c r="G82" i="6"/>
  <c r="G97" i="6"/>
  <c r="G112" i="6"/>
  <c r="B35" i="11"/>
  <c r="B36" i="11"/>
  <c r="G156" i="6"/>
  <c r="F158" i="6"/>
  <c r="E36" i="3"/>
  <c r="E38" i="3"/>
  <c r="E135" i="6"/>
  <c r="E136" i="6"/>
  <c r="E150" i="6"/>
  <c r="E151" i="6"/>
  <c r="E120" i="6"/>
  <c r="E121" i="6"/>
  <c r="E105" i="6"/>
  <c r="E106" i="6"/>
  <c r="F7" i="6"/>
  <c r="E90" i="6"/>
  <c r="E91" i="6"/>
  <c r="E16" i="6"/>
  <c r="E52" i="6"/>
  <c r="AE8" i="11"/>
  <c r="A9" i="11"/>
  <c r="AD9" i="11"/>
  <c r="G22" i="6"/>
  <c r="E28" i="11"/>
  <c r="B8" i="11"/>
  <c r="C9" i="11"/>
  <c r="B29" i="11"/>
  <c r="C30" i="11"/>
  <c r="C38" i="11"/>
  <c r="C49" i="11"/>
  <c r="B32" i="11"/>
  <c r="B45" i="11"/>
  <c r="C34" i="11"/>
  <c r="C47" i="11"/>
  <c r="C50" i="11"/>
  <c r="C48" i="11"/>
  <c r="B30" i="11"/>
  <c r="C51" i="11"/>
  <c r="C43" i="11"/>
  <c r="E41" i="11"/>
  <c r="H127" i="6"/>
  <c r="H142" i="6"/>
  <c r="H97" i="6"/>
  <c r="H112" i="6"/>
  <c r="C35" i="11"/>
  <c r="C36" i="11"/>
  <c r="H156" i="6"/>
  <c r="G158" i="6"/>
  <c r="F36" i="3"/>
  <c r="F38" i="3"/>
  <c r="F135" i="6"/>
  <c r="F136" i="6"/>
  <c r="F120" i="6"/>
  <c r="F121" i="6"/>
  <c r="H82" i="6"/>
  <c r="F105" i="6"/>
  <c r="F106" i="6"/>
  <c r="F90" i="6"/>
  <c r="F91" i="6"/>
  <c r="E60" i="6"/>
  <c r="E61" i="6"/>
  <c r="F52" i="6"/>
  <c r="B44" i="11"/>
  <c r="E37" i="6"/>
  <c r="AE9" i="11"/>
  <c r="A10" i="11"/>
  <c r="AD10" i="11"/>
  <c r="G7" i="6"/>
  <c r="H22" i="6"/>
  <c r="F28" i="11"/>
  <c r="C10" i="11"/>
  <c r="B9" i="11"/>
  <c r="F150" i="6"/>
  <c r="F151" i="6"/>
  <c r="F30" i="6"/>
  <c r="F31" i="6"/>
  <c r="D50" i="11"/>
  <c r="C32" i="11"/>
  <c r="C45" i="11"/>
  <c r="D47" i="11"/>
  <c r="D49" i="11"/>
  <c r="D48" i="11"/>
  <c r="G30" i="6"/>
  <c r="D38" i="11"/>
  <c r="F41" i="11"/>
  <c r="I127" i="6"/>
  <c r="I142" i="6"/>
  <c r="I97" i="6"/>
  <c r="I112" i="6"/>
  <c r="D35" i="11"/>
  <c r="D36" i="11"/>
  <c r="D37" i="11"/>
  <c r="I156" i="6"/>
  <c r="H158" i="6"/>
  <c r="G135" i="6"/>
  <c r="G136" i="6"/>
  <c r="G120" i="6"/>
  <c r="G121" i="6"/>
  <c r="G105" i="6"/>
  <c r="G106" i="6"/>
  <c r="I82" i="6"/>
  <c r="F60" i="6"/>
  <c r="F61" i="6"/>
  <c r="E45" i="6"/>
  <c r="AE10" i="11"/>
  <c r="A11" i="11"/>
  <c r="AD11" i="11"/>
  <c r="I22" i="6"/>
  <c r="G28" i="11"/>
  <c r="H7" i="6"/>
  <c r="B10" i="11"/>
  <c r="C11" i="11"/>
  <c r="C42" i="11"/>
  <c r="F15" i="6"/>
  <c r="D34" i="11"/>
  <c r="G90" i="6"/>
  <c r="G91" i="6"/>
  <c r="G31" i="6"/>
  <c r="E48" i="11"/>
  <c r="E34" i="11"/>
  <c r="E47" i="11"/>
  <c r="B31" i="11"/>
  <c r="E49" i="11"/>
  <c r="E50" i="11"/>
  <c r="D43" i="11"/>
  <c r="G150" i="6"/>
  <c r="G151" i="6"/>
  <c r="E51" i="11"/>
  <c r="D51" i="11"/>
  <c r="G41" i="11"/>
  <c r="J127" i="6"/>
  <c r="J142" i="6"/>
  <c r="J97" i="6"/>
  <c r="J112" i="6"/>
  <c r="E35" i="11"/>
  <c r="E36" i="11"/>
  <c r="E37" i="11"/>
  <c r="J156" i="6"/>
  <c r="E46" i="6"/>
  <c r="I158" i="6"/>
  <c r="H36" i="3"/>
  <c r="H135" i="6"/>
  <c r="H136" i="6"/>
  <c r="H120" i="6"/>
  <c r="H121" i="6"/>
  <c r="H105" i="6"/>
  <c r="H106" i="6"/>
  <c r="J82" i="6"/>
  <c r="H90" i="6"/>
  <c r="H91" i="6"/>
  <c r="E67" i="6"/>
  <c r="E157" i="6"/>
  <c r="G52" i="6"/>
  <c r="AE11" i="11"/>
  <c r="A12" i="11"/>
  <c r="AD12" i="11"/>
  <c r="I7" i="6"/>
  <c r="J22" i="6"/>
  <c r="H28" i="11"/>
  <c r="G36" i="3"/>
  <c r="G38" i="3"/>
  <c r="C12" i="11"/>
  <c r="B11" i="11"/>
  <c r="F16" i="6"/>
  <c r="C29" i="11"/>
  <c r="D30" i="11"/>
  <c r="F34" i="11"/>
  <c r="F47" i="11"/>
  <c r="D32" i="11"/>
  <c r="D45" i="11"/>
  <c r="F50" i="11"/>
  <c r="F49" i="11"/>
  <c r="F48" i="11"/>
  <c r="H150" i="6"/>
  <c r="H151" i="6"/>
  <c r="E38" i="11"/>
  <c r="H41" i="11"/>
  <c r="K127" i="6"/>
  <c r="K142" i="6"/>
  <c r="K82" i="6"/>
  <c r="K97" i="6"/>
  <c r="F35" i="11"/>
  <c r="F36" i="11"/>
  <c r="F37" i="11"/>
  <c r="K156" i="6"/>
  <c r="J158" i="6"/>
  <c r="I135" i="6"/>
  <c r="I136" i="6"/>
  <c r="I120" i="6"/>
  <c r="I121" i="6"/>
  <c r="I105" i="6"/>
  <c r="I106" i="6"/>
  <c r="I90" i="6"/>
  <c r="I91" i="6"/>
  <c r="E75" i="6"/>
  <c r="G60" i="6"/>
  <c r="G61" i="6"/>
  <c r="F37" i="6"/>
  <c r="C44" i="11"/>
  <c r="AE12" i="11"/>
  <c r="H38" i="3"/>
  <c r="A13" i="11"/>
  <c r="AD13" i="11"/>
  <c r="I28" i="11"/>
  <c r="J7" i="6"/>
  <c r="C13" i="11"/>
  <c r="B12" i="11"/>
  <c r="E43" i="11"/>
  <c r="G47" i="11"/>
  <c r="G49" i="11"/>
  <c r="G48" i="11"/>
  <c r="G50" i="11"/>
  <c r="B46" i="11"/>
  <c r="I41" i="11"/>
  <c r="L127" i="6"/>
  <c r="L142" i="6"/>
  <c r="L82" i="6"/>
  <c r="K158" i="6"/>
  <c r="J36" i="3"/>
  <c r="L97" i="6"/>
  <c r="K112" i="6"/>
  <c r="L112" i="6"/>
  <c r="G34" i="11"/>
  <c r="G35" i="11"/>
  <c r="G36" i="11"/>
  <c r="G37" i="11"/>
  <c r="L156" i="6"/>
  <c r="E76" i="6"/>
  <c r="E166" i="6"/>
  <c r="D32" i="3"/>
  <c r="E165" i="6"/>
  <c r="D31" i="3"/>
  <c r="J135" i="6"/>
  <c r="J136" i="6"/>
  <c r="J120" i="6"/>
  <c r="J121" i="6"/>
  <c r="J105" i="6"/>
  <c r="J106" i="6"/>
  <c r="K7" i="6"/>
  <c r="F67" i="6"/>
  <c r="F157" i="6"/>
  <c r="F45" i="6"/>
  <c r="AE13" i="11"/>
  <c r="A14" i="11"/>
  <c r="AD14" i="11"/>
  <c r="K22" i="6"/>
  <c r="L22" i="6"/>
  <c r="J28" i="11"/>
  <c r="I36" i="3"/>
  <c r="I38" i="3"/>
  <c r="C14" i="11"/>
  <c r="B13" i="11"/>
  <c r="G15" i="6"/>
  <c r="D42" i="11"/>
  <c r="J90" i="6"/>
  <c r="J91" i="6"/>
  <c r="H30" i="6"/>
  <c r="H31" i="6"/>
  <c r="C31" i="11"/>
  <c r="H48" i="11"/>
  <c r="E169" i="6"/>
  <c r="B33" i="11"/>
  <c r="H49" i="11"/>
  <c r="H47" i="11"/>
  <c r="H50" i="11"/>
  <c r="G51" i="11"/>
  <c r="F38" i="11"/>
  <c r="F51" i="11"/>
  <c r="I150" i="6"/>
  <c r="I151" i="6"/>
  <c r="J41" i="11"/>
  <c r="M127" i="6"/>
  <c r="M142" i="6"/>
  <c r="M97" i="6"/>
  <c r="M112" i="6"/>
  <c r="E30" i="11"/>
  <c r="H34" i="11"/>
  <c r="H35" i="11"/>
  <c r="H36" i="11"/>
  <c r="H37" i="11"/>
  <c r="M156" i="6"/>
  <c r="L158" i="6"/>
  <c r="F46" i="6"/>
  <c r="K135" i="6"/>
  <c r="K136" i="6"/>
  <c r="K120" i="6"/>
  <c r="K121" i="6"/>
  <c r="M82" i="6"/>
  <c r="K105" i="6"/>
  <c r="K106" i="6"/>
  <c r="K90" i="6"/>
  <c r="K91" i="6"/>
  <c r="C46" i="11"/>
  <c r="H52" i="6"/>
  <c r="AE14" i="11"/>
  <c r="J38" i="3"/>
  <c r="A15" i="11"/>
  <c r="AD15" i="11"/>
  <c r="M22" i="6"/>
  <c r="K28" i="11"/>
  <c r="L7" i="6"/>
  <c r="B14" i="11"/>
  <c r="C15" i="11"/>
  <c r="G16" i="6"/>
  <c r="D29" i="11"/>
  <c r="J150" i="6"/>
  <c r="J151" i="6"/>
  <c r="G38" i="11"/>
  <c r="I49" i="11"/>
  <c r="I34" i="11"/>
  <c r="I47" i="11"/>
  <c r="I48" i="11"/>
  <c r="E32" i="11"/>
  <c r="E45" i="11"/>
  <c r="I50" i="11"/>
  <c r="K41" i="11"/>
  <c r="N142" i="6"/>
  <c r="N127" i="6"/>
  <c r="N97" i="6"/>
  <c r="N112" i="6"/>
  <c r="I35" i="11"/>
  <c r="I36" i="11"/>
  <c r="I37" i="11"/>
  <c r="N156" i="6"/>
  <c r="M158" i="6"/>
  <c r="L36" i="3"/>
  <c r="L135" i="6"/>
  <c r="L136" i="6"/>
  <c r="L120" i="6"/>
  <c r="L121" i="6"/>
  <c r="N82" i="6"/>
  <c r="L105" i="6"/>
  <c r="L106" i="6"/>
  <c r="L90" i="6"/>
  <c r="L91" i="6"/>
  <c r="F75" i="6"/>
  <c r="H60" i="6"/>
  <c r="H61" i="6"/>
  <c r="D44" i="11"/>
  <c r="G37" i="6"/>
  <c r="AE15" i="11"/>
  <c r="A16" i="11"/>
  <c r="AD16" i="11"/>
  <c r="N22" i="6"/>
  <c r="L28" i="11"/>
  <c r="M7" i="6"/>
  <c r="K36" i="3"/>
  <c r="K38" i="3"/>
  <c r="C16" i="11"/>
  <c r="B15" i="11"/>
  <c r="F43" i="11"/>
  <c r="I30" i="6"/>
  <c r="K150" i="6"/>
  <c r="K151" i="6"/>
  <c r="J49" i="11"/>
  <c r="J48" i="11"/>
  <c r="F169" i="6"/>
  <c r="C33" i="11"/>
  <c r="J50" i="11"/>
  <c r="J34" i="11"/>
  <c r="J47" i="11"/>
  <c r="L41" i="11"/>
  <c r="O142" i="6"/>
  <c r="O127" i="6"/>
  <c r="O82" i="6"/>
  <c r="O97" i="6"/>
  <c r="O112" i="6"/>
  <c r="J35" i="11"/>
  <c r="J36" i="11"/>
  <c r="J37" i="11"/>
  <c r="O156" i="6"/>
  <c r="N158" i="6"/>
  <c r="M36" i="3"/>
  <c r="F76" i="6"/>
  <c r="F166" i="6"/>
  <c r="E32" i="3"/>
  <c r="F165" i="6"/>
  <c r="E31" i="3"/>
  <c r="M105" i="6"/>
  <c r="M106" i="6"/>
  <c r="M135" i="6"/>
  <c r="M136" i="6"/>
  <c r="M120" i="6"/>
  <c r="M121" i="6"/>
  <c r="G45" i="6"/>
  <c r="AE16" i="11"/>
  <c r="L38" i="3"/>
  <c r="A17" i="11"/>
  <c r="AD17" i="11"/>
  <c r="O22" i="6"/>
  <c r="M28" i="11"/>
  <c r="N7" i="6"/>
  <c r="B16" i="11"/>
  <c r="C17" i="11"/>
  <c r="E42" i="11"/>
  <c r="H15" i="6"/>
  <c r="I31" i="6"/>
  <c r="M90" i="6"/>
  <c r="M91" i="6"/>
  <c r="H38" i="11"/>
  <c r="K48" i="11"/>
  <c r="D31" i="11"/>
  <c r="K50" i="11"/>
  <c r="K49" i="11"/>
  <c r="H51" i="11"/>
  <c r="M41" i="11"/>
  <c r="P127" i="6"/>
  <c r="P142" i="6"/>
  <c r="P97" i="6"/>
  <c r="P112" i="6"/>
  <c r="F30" i="11"/>
  <c r="K35" i="11"/>
  <c r="K36" i="11"/>
  <c r="K37" i="11"/>
  <c r="P156" i="6"/>
  <c r="G46" i="6"/>
  <c r="G67" i="6"/>
  <c r="G157" i="6"/>
  <c r="O158" i="6"/>
  <c r="N36" i="3"/>
  <c r="N135" i="6"/>
  <c r="N136" i="6"/>
  <c r="N120" i="6"/>
  <c r="N121" i="6"/>
  <c r="N105" i="6"/>
  <c r="N106" i="6"/>
  <c r="P82" i="6"/>
  <c r="O7" i="6"/>
  <c r="D46" i="11"/>
  <c r="I52" i="6"/>
  <c r="AE17" i="11"/>
  <c r="M38" i="3"/>
  <c r="A18" i="11"/>
  <c r="AD18" i="11"/>
  <c r="N28" i="11"/>
  <c r="P22" i="6"/>
  <c r="C18" i="11"/>
  <c r="B17" i="11"/>
  <c r="H16" i="6"/>
  <c r="E29" i="11"/>
  <c r="L48" i="11"/>
  <c r="F32" i="11"/>
  <c r="F45" i="11"/>
  <c r="L49" i="11"/>
  <c r="L50" i="11"/>
  <c r="N90" i="6"/>
  <c r="N91" i="6"/>
  <c r="K47" i="11"/>
  <c r="K34" i="11"/>
  <c r="N41" i="11"/>
  <c r="Q142" i="6"/>
  <c r="Q127" i="6"/>
  <c r="Q97" i="6"/>
  <c r="Q112" i="6"/>
  <c r="L35" i="11"/>
  <c r="L36" i="11"/>
  <c r="L37" i="11"/>
  <c r="Q156" i="6"/>
  <c r="P158" i="6"/>
  <c r="O36" i="3"/>
  <c r="O135" i="6"/>
  <c r="O136" i="6"/>
  <c r="O120" i="6"/>
  <c r="O121" i="6"/>
  <c r="Q82" i="6"/>
  <c r="O105" i="6"/>
  <c r="O106" i="6"/>
  <c r="N38" i="3"/>
  <c r="G75" i="6"/>
  <c r="I60" i="6"/>
  <c r="I61" i="6"/>
  <c r="E44" i="11"/>
  <c r="H37" i="6"/>
  <c r="AE18" i="11"/>
  <c r="A19" i="11"/>
  <c r="AD19" i="11"/>
  <c r="O28" i="11"/>
  <c r="Q22" i="6"/>
  <c r="P7" i="6"/>
  <c r="B18" i="11"/>
  <c r="C19" i="11"/>
  <c r="J30" i="6"/>
  <c r="G43" i="11"/>
  <c r="M50" i="11"/>
  <c r="M49" i="11"/>
  <c r="O90" i="6"/>
  <c r="O91" i="6"/>
  <c r="L150" i="6"/>
  <c r="L151" i="6"/>
  <c r="L47" i="11"/>
  <c r="L34" i="11"/>
  <c r="O41" i="11"/>
  <c r="O45" i="11"/>
  <c r="M48" i="11"/>
  <c r="N46" i="11"/>
  <c r="R127" i="6"/>
  <c r="R142" i="6"/>
  <c r="R97" i="6"/>
  <c r="R112" i="6"/>
  <c r="M35" i="11"/>
  <c r="G169" i="6"/>
  <c r="D33" i="11"/>
  <c r="M36" i="11"/>
  <c r="M37" i="11"/>
  <c r="R156" i="6"/>
  <c r="G76" i="6"/>
  <c r="G166" i="6"/>
  <c r="F32" i="3"/>
  <c r="G165" i="6"/>
  <c r="F31" i="3"/>
  <c r="Q158" i="6"/>
  <c r="P36" i="3"/>
  <c r="P120" i="6"/>
  <c r="P121" i="6"/>
  <c r="P135" i="6"/>
  <c r="P136" i="6"/>
  <c r="P105" i="6"/>
  <c r="P106" i="6"/>
  <c r="R82" i="6"/>
  <c r="O38" i="3"/>
  <c r="H45" i="6"/>
  <c r="AE19" i="11"/>
  <c r="A20" i="11"/>
  <c r="AD20" i="11"/>
  <c r="R22" i="6"/>
  <c r="P28" i="11"/>
  <c r="Q7" i="6"/>
  <c r="C20" i="11"/>
  <c r="B19" i="11"/>
  <c r="F42" i="11"/>
  <c r="I15" i="6"/>
  <c r="J31" i="6"/>
  <c r="N50" i="11"/>
  <c r="E31" i="11"/>
  <c r="I51" i="11"/>
  <c r="I38" i="11"/>
  <c r="P90" i="6"/>
  <c r="P91" i="6"/>
  <c r="M34" i="11"/>
  <c r="M47" i="11"/>
  <c r="N49" i="11"/>
  <c r="P45" i="11"/>
  <c r="P41" i="11"/>
  <c r="N48" i="11"/>
  <c r="O46" i="11"/>
  <c r="S127" i="6"/>
  <c r="S142" i="6"/>
  <c r="S97" i="6"/>
  <c r="S112" i="6"/>
  <c r="N35" i="11"/>
  <c r="G30" i="11"/>
  <c r="S156" i="6"/>
  <c r="N37" i="11"/>
  <c r="R158" i="6"/>
  <c r="Q36" i="3"/>
  <c r="H67" i="6"/>
  <c r="H157" i="6"/>
  <c r="H46" i="6"/>
  <c r="Q135" i="6"/>
  <c r="Q136" i="6"/>
  <c r="Q120" i="6"/>
  <c r="Q121" i="6"/>
  <c r="S82" i="6"/>
  <c r="P38" i="3"/>
  <c r="Q105" i="6"/>
  <c r="Q106" i="6"/>
  <c r="R7" i="6"/>
  <c r="E46" i="11"/>
  <c r="J52" i="6"/>
  <c r="AE20" i="11"/>
  <c r="A21" i="11"/>
  <c r="AD21" i="11"/>
  <c r="Q28" i="11"/>
  <c r="S22" i="6"/>
  <c r="B20" i="11"/>
  <c r="C21" i="11"/>
  <c r="I16" i="6"/>
  <c r="F29" i="11"/>
  <c r="O50" i="11"/>
  <c r="Q90" i="6"/>
  <c r="Q91" i="6"/>
  <c r="N36" i="11"/>
  <c r="N47" i="11"/>
  <c r="N34" i="11"/>
  <c r="Q45" i="11"/>
  <c r="Q41" i="11"/>
  <c r="O49" i="11"/>
  <c r="P46" i="11"/>
  <c r="G32" i="11"/>
  <c r="G45" i="11"/>
  <c r="O48" i="11"/>
  <c r="T127" i="6"/>
  <c r="T142" i="6"/>
  <c r="T97" i="6"/>
  <c r="T112" i="6"/>
  <c r="O35" i="11"/>
  <c r="O37" i="11"/>
  <c r="T156" i="6"/>
  <c r="S158" i="6"/>
  <c r="R36" i="3"/>
  <c r="R135" i="6"/>
  <c r="R136" i="6"/>
  <c r="R120" i="6"/>
  <c r="R121" i="6"/>
  <c r="Q38" i="3"/>
  <c r="T82" i="6"/>
  <c r="R105" i="6"/>
  <c r="R106" i="6"/>
  <c r="S7" i="6"/>
  <c r="H75" i="6"/>
  <c r="J60" i="6"/>
  <c r="J61" i="6"/>
  <c r="F44" i="11"/>
  <c r="I37" i="6"/>
  <c r="AE21" i="11"/>
  <c r="A22" i="11"/>
  <c r="AD22" i="11"/>
  <c r="T22" i="6"/>
  <c r="R28" i="11"/>
  <c r="C22" i="11"/>
  <c r="B21" i="11"/>
  <c r="K30" i="6"/>
  <c r="H43" i="11"/>
  <c r="P50" i="11"/>
  <c r="R90" i="6"/>
  <c r="R91" i="6"/>
  <c r="O36" i="11"/>
  <c r="M150" i="6"/>
  <c r="M151" i="6"/>
  <c r="O34" i="11"/>
  <c r="O47" i="11"/>
  <c r="R45" i="11"/>
  <c r="R47" i="11"/>
  <c r="R41" i="11"/>
  <c r="Q46" i="11"/>
  <c r="P36" i="11"/>
  <c r="P49" i="11"/>
  <c r="P48" i="11"/>
  <c r="U127" i="6"/>
  <c r="U142" i="6"/>
  <c r="U97" i="6"/>
  <c r="U112" i="6"/>
  <c r="P35" i="11"/>
  <c r="H169" i="6"/>
  <c r="E33" i="11"/>
  <c r="R34" i="11"/>
  <c r="R32" i="11"/>
  <c r="P37" i="11"/>
  <c r="T158" i="6"/>
  <c r="S36" i="3"/>
  <c r="U156" i="6"/>
  <c r="H76" i="6"/>
  <c r="H166" i="6"/>
  <c r="G32" i="3"/>
  <c r="H165" i="6"/>
  <c r="G31" i="3"/>
  <c r="R38" i="3"/>
  <c r="S120" i="6"/>
  <c r="S121" i="6"/>
  <c r="S135" i="6"/>
  <c r="S136" i="6"/>
  <c r="U82" i="6"/>
  <c r="S105" i="6"/>
  <c r="S106" i="6"/>
  <c r="I45" i="6"/>
  <c r="AE22" i="11"/>
  <c r="A23" i="11"/>
  <c r="AD23" i="11"/>
  <c r="T7" i="6"/>
  <c r="U22" i="6"/>
  <c r="S28" i="11"/>
  <c r="B22" i="11"/>
  <c r="C23" i="11"/>
  <c r="G42" i="11"/>
  <c r="J15" i="6"/>
  <c r="K31" i="6"/>
  <c r="Q36" i="11"/>
  <c r="J51" i="11"/>
  <c r="J38" i="11"/>
  <c r="S90" i="6"/>
  <c r="S91" i="6"/>
  <c r="P34" i="11"/>
  <c r="P47" i="11"/>
  <c r="Q48" i="11"/>
  <c r="R46" i="11"/>
  <c r="Q49" i="11"/>
  <c r="S41" i="11"/>
  <c r="S45" i="11"/>
  <c r="S43" i="11"/>
  <c r="S47" i="11"/>
  <c r="Q50" i="11"/>
  <c r="B5" i="1" a="1"/>
  <c r="B16" i="1"/>
  <c r="V142" i="6"/>
  <c r="V127" i="6"/>
  <c r="V97" i="6"/>
  <c r="V112" i="6"/>
  <c r="Q37" i="11"/>
  <c r="Q35" i="11"/>
  <c r="H30" i="11"/>
  <c r="F31" i="11"/>
  <c r="S30" i="11"/>
  <c r="S34" i="11"/>
  <c r="S32" i="11"/>
  <c r="U158" i="6"/>
  <c r="T36" i="3"/>
  <c r="S38" i="3"/>
  <c r="V156" i="6"/>
  <c r="I46" i="6"/>
  <c r="I67" i="6"/>
  <c r="I157" i="6"/>
  <c r="T135" i="6"/>
  <c r="T136" i="6"/>
  <c r="T105" i="6"/>
  <c r="T106" i="6"/>
  <c r="V82" i="6"/>
  <c r="F46" i="11"/>
  <c r="K52" i="6"/>
  <c r="AE23" i="11"/>
  <c r="A24" i="11"/>
  <c r="AD24" i="11"/>
  <c r="AE24" i="11"/>
  <c r="V22" i="6"/>
  <c r="T28" i="11"/>
  <c r="U7" i="6"/>
  <c r="C24" i="11"/>
  <c r="B24" i="11"/>
  <c r="B23" i="11"/>
  <c r="G29" i="11"/>
  <c r="J16" i="6"/>
  <c r="Y22" i="6"/>
  <c r="Y51" i="6"/>
  <c r="Y53" i="6"/>
  <c r="Y52" i="6"/>
  <c r="Y71" i="6"/>
  <c r="Y101" i="6"/>
  <c r="Y103" i="6"/>
  <c r="Y131" i="6"/>
  <c r="Y57" i="6"/>
  <c r="Y86" i="6"/>
  <c r="Y147" i="6"/>
  <c r="Y72" i="6"/>
  <c r="Y102" i="6"/>
  <c r="Y132" i="6"/>
  <c r="Y58" i="6"/>
  <c r="Y81" i="6"/>
  <c r="Y83" i="6"/>
  <c r="Y82" i="6"/>
  <c r="Y118" i="6"/>
  <c r="Y148" i="6"/>
  <c r="Y66" i="6"/>
  <c r="Y68" i="6"/>
  <c r="Y67" i="6"/>
  <c r="Y117" i="6"/>
  <c r="Y37" i="6"/>
  <c r="Y116" i="6"/>
  <c r="Y88" i="6"/>
  <c r="Y133" i="6"/>
  <c r="Y87" i="6"/>
  <c r="Y126" i="6"/>
  <c r="Y128" i="6"/>
  <c r="Y127" i="6"/>
  <c r="Y73" i="6"/>
  <c r="Y56" i="6"/>
  <c r="Y146" i="6"/>
  <c r="Y96" i="6"/>
  <c r="Y98" i="6"/>
  <c r="Y97" i="6"/>
  <c r="Y7" i="6"/>
  <c r="Y141" i="6"/>
  <c r="Y143" i="6"/>
  <c r="Y142" i="6"/>
  <c r="Y111" i="6"/>
  <c r="Y113" i="6"/>
  <c r="Y112" i="6"/>
  <c r="T120" i="6"/>
  <c r="T121" i="6"/>
  <c r="T90" i="6"/>
  <c r="T91" i="6"/>
  <c r="R49" i="11"/>
  <c r="B14" i="1"/>
  <c r="B9" i="1"/>
  <c r="B7" i="1"/>
  <c r="B18" i="1"/>
  <c r="B20" i="1"/>
  <c r="B23" i="1"/>
  <c r="B15" i="1"/>
  <c r="B21" i="1"/>
  <c r="B11" i="1"/>
  <c r="B22" i="1"/>
  <c r="Q47" i="11"/>
  <c r="Q34" i="11"/>
  <c r="T43" i="11"/>
  <c r="T47" i="11"/>
  <c r="T41" i="11"/>
  <c r="T45" i="11"/>
  <c r="R50" i="11"/>
  <c r="S46" i="11"/>
  <c r="R48" i="11"/>
  <c r="H32" i="11"/>
  <c r="H45" i="11"/>
  <c r="B24" i="1"/>
  <c r="B5" i="1"/>
  <c r="B8" i="1"/>
  <c r="B19" i="1"/>
  <c r="B6" i="1"/>
  <c r="B10" i="1"/>
  <c r="B13" i="1"/>
  <c r="B17" i="1"/>
  <c r="B12" i="1"/>
  <c r="W142" i="6"/>
  <c r="W127" i="6"/>
  <c r="W82" i="6"/>
  <c r="W97" i="6"/>
  <c r="W112" i="6"/>
  <c r="R37" i="11"/>
  <c r="R35" i="11"/>
  <c r="T30" i="11"/>
  <c r="T32" i="11"/>
  <c r="T34" i="11"/>
  <c r="T37" i="11"/>
  <c r="T38" i="3"/>
  <c r="W156" i="6"/>
  <c r="V158" i="6"/>
  <c r="U36" i="3"/>
  <c r="U135" i="6"/>
  <c r="U136" i="6"/>
  <c r="U105" i="6"/>
  <c r="U106" i="6"/>
  <c r="V7" i="6"/>
  <c r="I75" i="6"/>
  <c r="K60" i="6"/>
  <c r="K61" i="6"/>
  <c r="G44" i="11"/>
  <c r="J37" i="6"/>
  <c r="U28" i="11"/>
  <c r="D34" i="3" a="1"/>
  <c r="N34" i="3"/>
  <c r="I43" i="11"/>
  <c r="L30" i="6"/>
  <c r="Z58" i="6"/>
  <c r="Z87" i="6"/>
  <c r="Z118" i="6"/>
  <c r="Z148" i="6"/>
  <c r="Z22" i="6"/>
  <c r="Z51" i="6"/>
  <c r="Z53" i="6"/>
  <c r="Z52" i="6"/>
  <c r="Z71" i="6"/>
  <c r="Z73" i="6"/>
  <c r="Z103" i="6"/>
  <c r="Z133" i="6"/>
  <c r="Z117" i="6"/>
  <c r="Z131" i="6"/>
  <c r="Z66" i="6"/>
  <c r="Z68" i="6"/>
  <c r="Z67" i="6"/>
  <c r="Z86" i="6"/>
  <c r="Z126" i="6"/>
  <c r="Z128" i="6"/>
  <c r="Z127" i="6"/>
  <c r="Z56" i="6"/>
  <c r="Z72" i="6"/>
  <c r="Z132" i="6"/>
  <c r="Z146" i="6"/>
  <c r="Z102" i="6"/>
  <c r="Z7" i="6"/>
  <c r="Z116" i="6"/>
  <c r="Z81" i="6"/>
  <c r="Z83" i="6"/>
  <c r="Z82" i="6"/>
  <c r="Z57" i="6"/>
  <c r="Z37" i="6"/>
  <c r="Z147" i="6"/>
  <c r="Z101" i="6"/>
  <c r="Z88" i="6"/>
  <c r="Z141" i="6"/>
  <c r="Z143" i="6"/>
  <c r="Z142" i="6"/>
  <c r="Z111" i="6"/>
  <c r="Z113" i="6"/>
  <c r="Z112" i="6"/>
  <c r="Z96" i="6"/>
  <c r="Z98" i="6"/>
  <c r="Z97" i="6"/>
  <c r="U120" i="6"/>
  <c r="U121" i="6"/>
  <c r="U90" i="6"/>
  <c r="U91" i="6"/>
  <c r="N150" i="6"/>
  <c r="N151" i="6"/>
  <c r="T50" i="11"/>
  <c r="T46" i="11"/>
  <c r="S48" i="11"/>
  <c r="S50" i="11"/>
  <c r="U43" i="11"/>
  <c r="U45" i="11"/>
  <c r="U47" i="11"/>
  <c r="U41" i="11"/>
  <c r="X127" i="6"/>
  <c r="X97" i="6"/>
  <c r="X112" i="6"/>
  <c r="S37" i="11"/>
  <c r="S35" i="11"/>
  <c r="I169" i="6"/>
  <c r="F33" i="11"/>
  <c r="U32" i="11"/>
  <c r="U33" i="11"/>
  <c r="U34" i="11"/>
  <c r="U37" i="11"/>
  <c r="U30" i="11"/>
  <c r="U38" i="3"/>
  <c r="U5" i="11" a="1"/>
  <c r="X156" i="6"/>
  <c r="I76" i="6"/>
  <c r="I166" i="6"/>
  <c r="H32" i="3"/>
  <c r="I165" i="6"/>
  <c r="H31" i="3"/>
  <c r="G31" i="11"/>
  <c r="W158" i="6"/>
  <c r="V36" i="3"/>
  <c r="X142" i="6"/>
  <c r="V135" i="6"/>
  <c r="V136" i="6"/>
  <c r="V105" i="6"/>
  <c r="V106" i="6"/>
  <c r="W7" i="6"/>
  <c r="V90" i="6"/>
  <c r="X82" i="6"/>
  <c r="J45" i="6"/>
  <c r="W22" i="6"/>
  <c r="I34" i="3"/>
  <c r="I37" i="3"/>
  <c r="G34" i="3"/>
  <c r="G37" i="3"/>
  <c r="D34" i="3"/>
  <c r="D39" i="3"/>
  <c r="W34" i="3"/>
  <c r="L34" i="3"/>
  <c r="L35" i="3"/>
  <c r="U34" i="3"/>
  <c r="U37" i="3"/>
  <c r="H34" i="3"/>
  <c r="H37" i="3"/>
  <c r="J34" i="3"/>
  <c r="J37" i="3"/>
  <c r="K34" i="3"/>
  <c r="K35" i="3"/>
  <c r="F34" i="3"/>
  <c r="Q34" i="3"/>
  <c r="Q37" i="3"/>
  <c r="T34" i="3"/>
  <c r="T37" i="3"/>
  <c r="E34" i="3"/>
  <c r="E35" i="3"/>
  <c r="R34" i="3"/>
  <c r="R35" i="3"/>
  <c r="V34" i="3"/>
  <c r="M34" i="3"/>
  <c r="M35" i="3"/>
  <c r="P34" i="3"/>
  <c r="P35" i="3"/>
  <c r="S34" i="3"/>
  <c r="S37" i="3"/>
  <c r="O34" i="3"/>
  <c r="O35" i="3"/>
  <c r="N37" i="3"/>
  <c r="N35" i="3"/>
  <c r="H42" i="11"/>
  <c r="K15" i="6"/>
  <c r="L31" i="6"/>
  <c r="AA56" i="6"/>
  <c r="AA72" i="6"/>
  <c r="AA81" i="6"/>
  <c r="AA83" i="6"/>
  <c r="AA82" i="6"/>
  <c r="AA116" i="6"/>
  <c r="AA132" i="6"/>
  <c r="AA146" i="6"/>
  <c r="AA101" i="6"/>
  <c r="AA51" i="6"/>
  <c r="AA53" i="6"/>
  <c r="AA52" i="6"/>
  <c r="AA73" i="6"/>
  <c r="AA133" i="6"/>
  <c r="AA147" i="6"/>
  <c r="AA66" i="6"/>
  <c r="AA68" i="6"/>
  <c r="AA67" i="6"/>
  <c r="AA88" i="6"/>
  <c r="AA126" i="6"/>
  <c r="AA128" i="6"/>
  <c r="AA127" i="6"/>
  <c r="AA87" i="6"/>
  <c r="AA118" i="6"/>
  <c r="AA57" i="6"/>
  <c r="AA103" i="6"/>
  <c r="AA86" i="6"/>
  <c r="AA58" i="6"/>
  <c r="AA148" i="6"/>
  <c r="AA131" i="6"/>
  <c r="AA102" i="6"/>
  <c r="AA7" i="6"/>
  <c r="AA22" i="6"/>
  <c r="AA37" i="6"/>
  <c r="AA117" i="6"/>
  <c r="AA71" i="6"/>
  <c r="AA111" i="6"/>
  <c r="AA113" i="6"/>
  <c r="AA112" i="6"/>
  <c r="AA141" i="6"/>
  <c r="AA143" i="6"/>
  <c r="AA142" i="6"/>
  <c r="AA96" i="6"/>
  <c r="AA98" i="6"/>
  <c r="AA97" i="6"/>
  <c r="V91" i="6"/>
  <c r="R36" i="11"/>
  <c r="K51" i="11"/>
  <c r="K38" i="11"/>
  <c r="T48" i="11"/>
  <c r="U50" i="11"/>
  <c r="U46" i="11"/>
  <c r="X139" i="6"/>
  <c r="Y130" i="6"/>
  <c r="O37" i="3"/>
  <c r="D37" i="3"/>
  <c r="D35" i="3"/>
  <c r="E37" i="3"/>
  <c r="H35" i="3"/>
  <c r="Q35" i="3"/>
  <c r="J35" i="3"/>
  <c r="S35" i="3"/>
  <c r="R39" i="3"/>
  <c r="K37" i="3"/>
  <c r="P37" i="3"/>
  <c r="F39" i="3"/>
  <c r="L37" i="3"/>
  <c r="I35" i="3"/>
  <c r="G35" i="3"/>
  <c r="U35" i="3"/>
  <c r="X109" i="6"/>
  <c r="T35" i="11"/>
  <c r="I30" i="11"/>
  <c r="V38" i="3"/>
  <c r="V39" i="3"/>
  <c r="J46" i="6"/>
  <c r="X158" i="6"/>
  <c r="W36" i="3"/>
  <c r="J67" i="6"/>
  <c r="J157" i="6"/>
  <c r="W135" i="6"/>
  <c r="W136" i="6"/>
  <c r="W105" i="6"/>
  <c r="W106" i="6"/>
  <c r="V35" i="3"/>
  <c r="V37" i="3"/>
  <c r="X94" i="6"/>
  <c r="Y85" i="6"/>
  <c r="X7" i="6"/>
  <c r="W90" i="6"/>
  <c r="W91" i="6"/>
  <c r="G46" i="11"/>
  <c r="L52" i="6"/>
  <c r="F35" i="3"/>
  <c r="J39" i="3"/>
  <c r="K39" i="3"/>
  <c r="T39" i="3"/>
  <c r="S39" i="3"/>
  <c r="G39" i="3"/>
  <c r="X22" i="6"/>
  <c r="R37" i="3"/>
  <c r="F37" i="3"/>
  <c r="M37" i="3"/>
  <c r="O39" i="3"/>
  <c r="N39" i="3"/>
  <c r="H39" i="3"/>
  <c r="X5" i="11" a="1"/>
  <c r="T5" i="11" a="1"/>
  <c r="U8" i="11"/>
  <c r="U10" i="11"/>
  <c r="U22" i="11"/>
  <c r="U6" i="11"/>
  <c r="U21" i="11"/>
  <c r="U18" i="11"/>
  <c r="U11" i="11"/>
  <c r="U19" i="11"/>
  <c r="U17" i="11"/>
  <c r="U12" i="11"/>
  <c r="U15" i="11"/>
  <c r="U13" i="11"/>
  <c r="U24" i="11"/>
  <c r="U14" i="11"/>
  <c r="U9" i="11"/>
  <c r="U20" i="11"/>
  <c r="U23" i="11"/>
  <c r="U7" i="11"/>
  <c r="U5" i="11"/>
  <c r="U16" i="11"/>
  <c r="Q39" i="3"/>
  <c r="M39" i="3"/>
  <c r="I39" i="3"/>
  <c r="E39" i="3"/>
  <c r="T35" i="3"/>
  <c r="U39" i="3"/>
  <c r="P39" i="3"/>
  <c r="L39" i="3"/>
  <c r="K16" i="6"/>
  <c r="H29" i="11"/>
  <c r="AB57" i="6"/>
  <c r="AB72" i="6"/>
  <c r="AB87" i="6"/>
  <c r="AB103" i="6"/>
  <c r="AB126" i="6"/>
  <c r="AB128" i="6"/>
  <c r="AB127" i="6"/>
  <c r="AB146" i="6"/>
  <c r="AB58" i="6"/>
  <c r="AB73" i="6"/>
  <c r="AB88" i="6"/>
  <c r="AB116" i="6"/>
  <c r="AB131" i="6"/>
  <c r="AB147" i="6"/>
  <c r="AB7" i="6"/>
  <c r="AB22" i="6"/>
  <c r="AB37" i="6"/>
  <c r="AB51" i="6"/>
  <c r="AB53" i="6"/>
  <c r="AB52" i="6"/>
  <c r="AB66" i="6"/>
  <c r="AB68" i="6"/>
  <c r="AB67" i="6"/>
  <c r="AB81" i="6"/>
  <c r="AB83" i="6"/>
  <c r="AB82" i="6"/>
  <c r="AB101" i="6"/>
  <c r="AB117" i="6"/>
  <c r="AB132" i="6"/>
  <c r="AB148" i="6"/>
  <c r="AB56" i="6"/>
  <c r="AB71" i="6"/>
  <c r="AB86" i="6"/>
  <c r="AB102" i="6"/>
  <c r="AB118" i="6"/>
  <c r="AB133" i="6"/>
  <c r="AB111" i="6"/>
  <c r="AB113" i="6"/>
  <c r="AB112" i="6"/>
  <c r="AB96" i="6"/>
  <c r="AB98" i="6"/>
  <c r="AB97" i="6"/>
  <c r="AB141" i="6"/>
  <c r="AB143" i="6"/>
  <c r="AB142" i="6"/>
  <c r="U35" i="11"/>
  <c r="Y100" i="6"/>
  <c r="Y138" i="6"/>
  <c r="Y139" i="6"/>
  <c r="Z130" i="6"/>
  <c r="Y135" i="6"/>
  <c r="Y90" i="6"/>
  <c r="Y93" i="6"/>
  <c r="Y94" i="6"/>
  <c r="Z85" i="6"/>
  <c r="V120" i="6"/>
  <c r="V121" i="6"/>
  <c r="U48" i="11"/>
  <c r="I32" i="11"/>
  <c r="I45" i="11"/>
  <c r="W38" i="3"/>
  <c r="W39" i="3"/>
  <c r="X135" i="6"/>
  <c r="X136" i="6"/>
  <c r="X105" i="6"/>
  <c r="X106" i="6"/>
  <c r="S5" i="11" a="1"/>
  <c r="S10" i="11"/>
  <c r="X90" i="6"/>
  <c r="X91" i="6"/>
  <c r="J75" i="6"/>
  <c r="L60" i="6"/>
  <c r="L61" i="6"/>
  <c r="H44" i="11"/>
  <c r="K37" i="6"/>
  <c r="X6" i="11"/>
  <c r="Y6" i="11"/>
  <c r="X11" i="11"/>
  <c r="Y11" i="11"/>
  <c r="X7" i="11"/>
  <c r="Y7" i="11"/>
  <c r="X21" i="11"/>
  <c r="Y21" i="11"/>
  <c r="X22" i="11"/>
  <c r="Y22" i="11"/>
  <c r="X15" i="11"/>
  <c r="Y15" i="11"/>
  <c r="X8" i="11"/>
  <c r="Y8" i="11"/>
  <c r="X24" i="11"/>
  <c r="Y24" i="11"/>
  <c r="X17" i="11"/>
  <c r="Y17" i="11"/>
  <c r="X10" i="11"/>
  <c r="Y10" i="11"/>
  <c r="X9" i="11"/>
  <c r="Y9" i="11"/>
  <c r="X19" i="11"/>
  <c r="Y19" i="11"/>
  <c r="X12" i="11"/>
  <c r="Y12" i="11"/>
  <c r="X5" i="11"/>
  <c r="X13" i="11"/>
  <c r="Y13" i="11"/>
  <c r="X14" i="11"/>
  <c r="Y14" i="11"/>
  <c r="X23" i="11"/>
  <c r="Y23" i="11"/>
  <c r="X16" i="11"/>
  <c r="Y16" i="11"/>
  <c r="X18" i="11"/>
  <c r="Y18" i="11"/>
  <c r="X20" i="11"/>
  <c r="Y20" i="11"/>
  <c r="W35" i="3"/>
  <c r="W37" i="3"/>
  <c r="T15" i="11"/>
  <c r="T19" i="11"/>
  <c r="T11" i="11"/>
  <c r="T5" i="11"/>
  <c r="T9" i="11"/>
  <c r="T14" i="11"/>
  <c r="T6" i="11"/>
  <c r="T21" i="11"/>
  <c r="T10" i="11"/>
  <c r="T8" i="11"/>
  <c r="T12" i="11"/>
  <c r="T24" i="11"/>
  <c r="T17" i="11"/>
  <c r="T22" i="11"/>
  <c r="T16" i="11"/>
  <c r="T23" i="11"/>
  <c r="T13" i="11"/>
  <c r="T20" i="11"/>
  <c r="T7" i="11"/>
  <c r="T18" i="11"/>
  <c r="J43" i="11"/>
  <c r="M30" i="6"/>
  <c r="AC81" i="6"/>
  <c r="AC83" i="6"/>
  <c r="AC82" i="6"/>
  <c r="AC71" i="6"/>
  <c r="AC86" i="6"/>
  <c r="AC102" i="6"/>
  <c r="AC118" i="6"/>
  <c r="AC116" i="6"/>
  <c r="AC133" i="6"/>
  <c r="AC7" i="6"/>
  <c r="AC22" i="6"/>
  <c r="AC37" i="6"/>
  <c r="AC72" i="6"/>
  <c r="AC87" i="6"/>
  <c r="AC103" i="6"/>
  <c r="AC126" i="6"/>
  <c r="AC128" i="6"/>
  <c r="AC127" i="6"/>
  <c r="AC117" i="6"/>
  <c r="AC146" i="6"/>
  <c r="AC51" i="6"/>
  <c r="AC53" i="6"/>
  <c r="AC52" i="6"/>
  <c r="AC73" i="6"/>
  <c r="AC88" i="6"/>
  <c r="AC56" i="6"/>
  <c r="AC148" i="6"/>
  <c r="AC131" i="6"/>
  <c r="AC147" i="6"/>
  <c r="AC66" i="6"/>
  <c r="AC68" i="6"/>
  <c r="AC67" i="6"/>
  <c r="AC101" i="6"/>
  <c r="AC58" i="6"/>
  <c r="AC57" i="6"/>
  <c r="AC132" i="6"/>
  <c r="AC141" i="6"/>
  <c r="AC143" i="6"/>
  <c r="AC142" i="6"/>
  <c r="AC111" i="6"/>
  <c r="AC113" i="6"/>
  <c r="AC112" i="6"/>
  <c r="AC96" i="6"/>
  <c r="AC98" i="6"/>
  <c r="AC97" i="6"/>
  <c r="Y136" i="6"/>
  <c r="Z135" i="6"/>
  <c r="Z138" i="6"/>
  <c r="Z139" i="6"/>
  <c r="AA130" i="6"/>
  <c r="Y105" i="6"/>
  <c r="Y106" i="6"/>
  <c r="Y108" i="6"/>
  <c r="Y109" i="6"/>
  <c r="Z100" i="6"/>
  <c r="Z90" i="6"/>
  <c r="Z93" i="6"/>
  <c r="Z94" i="6"/>
  <c r="AA85" i="6"/>
  <c r="V10" i="11"/>
  <c r="Y91" i="6"/>
  <c r="S49" i="11"/>
  <c r="O150" i="6"/>
  <c r="O151" i="6"/>
  <c r="J169" i="6"/>
  <c r="G33" i="11"/>
  <c r="J76" i="6"/>
  <c r="J166" i="6"/>
  <c r="I32" i="3"/>
  <c r="J165" i="6"/>
  <c r="I31" i="3"/>
  <c r="S5" i="11"/>
  <c r="S20" i="11"/>
  <c r="V20" i="11"/>
  <c r="S9" i="11"/>
  <c r="V9" i="11"/>
  <c r="S12" i="11"/>
  <c r="V12" i="11"/>
  <c r="S16" i="11"/>
  <c r="V16" i="11"/>
  <c r="S22" i="11"/>
  <c r="V22" i="11"/>
  <c r="S6" i="11"/>
  <c r="V6" i="11"/>
  <c r="S18" i="11"/>
  <c r="V18" i="11"/>
  <c r="S8" i="11"/>
  <c r="V8" i="11"/>
  <c r="S14" i="11"/>
  <c r="V14" i="11"/>
  <c r="S15" i="11"/>
  <c r="V15" i="11"/>
  <c r="S13" i="11"/>
  <c r="V13" i="11"/>
  <c r="S19" i="11"/>
  <c r="V19" i="11"/>
  <c r="S21" i="11"/>
  <c r="V21" i="11"/>
  <c r="S7" i="11"/>
  <c r="V7" i="11"/>
  <c r="S23" i="11"/>
  <c r="V23" i="11"/>
  <c r="S17" i="11"/>
  <c r="V17" i="11"/>
  <c r="S11" i="11"/>
  <c r="V11" i="11"/>
  <c r="S24" i="11"/>
  <c r="V24" i="11"/>
  <c r="K45" i="6"/>
  <c r="Y5" i="11"/>
  <c r="Z5" i="11"/>
  <c r="Z6" i="11"/>
  <c r="Z7" i="11"/>
  <c r="Z8" i="11"/>
  <c r="Z9" i="11"/>
  <c r="Z10" i="11"/>
  <c r="Z11" i="11"/>
  <c r="Z12" i="11"/>
  <c r="Z13" i="11"/>
  <c r="Z14" i="11"/>
  <c r="Z15" i="11"/>
  <c r="Z16" i="11"/>
  <c r="Z17" i="11"/>
  <c r="Z18" i="11"/>
  <c r="Z19" i="11"/>
  <c r="Z20" i="11"/>
  <c r="Z21" i="11"/>
  <c r="Z22" i="11"/>
  <c r="Z23" i="11"/>
  <c r="Z24" i="11"/>
  <c r="I42" i="11"/>
  <c r="L15" i="6"/>
  <c r="M31" i="6"/>
  <c r="AD57" i="6"/>
  <c r="AD72" i="6"/>
  <c r="AD87" i="6"/>
  <c r="AD103" i="6"/>
  <c r="AD126" i="6"/>
  <c r="AD128" i="6"/>
  <c r="AD127" i="6"/>
  <c r="AD141" i="6"/>
  <c r="AD143" i="6"/>
  <c r="AD142" i="6"/>
  <c r="AD22" i="6"/>
  <c r="AD37" i="6"/>
  <c r="AD7" i="6"/>
  <c r="AD58" i="6"/>
  <c r="AD73" i="6"/>
  <c r="AD88" i="6"/>
  <c r="AD116" i="6"/>
  <c r="AD131" i="6"/>
  <c r="AD146" i="6"/>
  <c r="AD51" i="6"/>
  <c r="AD53" i="6"/>
  <c r="AD52" i="6"/>
  <c r="AD66" i="6"/>
  <c r="AD68" i="6"/>
  <c r="AD67" i="6"/>
  <c r="AD81" i="6"/>
  <c r="AD83" i="6"/>
  <c r="AD82" i="6"/>
  <c r="AD101" i="6"/>
  <c r="AD117" i="6"/>
  <c r="AD132" i="6"/>
  <c r="AD147" i="6"/>
  <c r="AD56" i="6"/>
  <c r="AD71" i="6"/>
  <c r="AD86" i="6"/>
  <c r="AD102" i="6"/>
  <c r="AD118" i="6"/>
  <c r="AD133" i="6"/>
  <c r="AD148" i="6"/>
  <c r="AD96" i="6"/>
  <c r="AD98" i="6"/>
  <c r="AD97" i="6"/>
  <c r="AD111" i="6"/>
  <c r="AD113" i="6"/>
  <c r="AD112" i="6"/>
  <c r="Z136" i="6"/>
  <c r="Z91" i="6"/>
  <c r="Z108" i="6"/>
  <c r="Z109" i="6"/>
  <c r="AA100" i="6"/>
  <c r="Z105" i="6"/>
  <c r="Z106" i="6"/>
  <c r="V5" i="11"/>
  <c r="W5" i="11"/>
  <c r="AA93" i="6"/>
  <c r="AA94" i="6"/>
  <c r="AB85" i="6"/>
  <c r="AA90" i="6"/>
  <c r="AA135" i="6"/>
  <c r="AA138" i="6"/>
  <c r="AA139" i="6"/>
  <c r="AB130" i="6"/>
  <c r="S36" i="11"/>
  <c r="L51" i="11"/>
  <c r="L38" i="11"/>
  <c r="J30" i="11"/>
  <c r="H31" i="11"/>
  <c r="K46" i="6"/>
  <c r="K67" i="6"/>
  <c r="K157" i="6"/>
  <c r="H46" i="11"/>
  <c r="M52" i="6"/>
  <c r="L16" i="6"/>
  <c r="AE147" i="6"/>
  <c r="AE57" i="6"/>
  <c r="AE51" i="6"/>
  <c r="AE53" i="6"/>
  <c r="AE52" i="6"/>
  <c r="AE88" i="6"/>
  <c r="AE118" i="6"/>
  <c r="AE73" i="6"/>
  <c r="AE131" i="6"/>
  <c r="AE7" i="6"/>
  <c r="AE22" i="6"/>
  <c r="AE58" i="6"/>
  <c r="AE56" i="6"/>
  <c r="AE72" i="6"/>
  <c r="AE102" i="6"/>
  <c r="AE126" i="6"/>
  <c r="AE128" i="6"/>
  <c r="AE127" i="6"/>
  <c r="AE87" i="6"/>
  <c r="AE146" i="6"/>
  <c r="AE66" i="6"/>
  <c r="AE68" i="6"/>
  <c r="AE67" i="6"/>
  <c r="AE133" i="6"/>
  <c r="AE81" i="6"/>
  <c r="AE83" i="6"/>
  <c r="AE82" i="6"/>
  <c r="AE116" i="6"/>
  <c r="AE132" i="6"/>
  <c r="AE101" i="6"/>
  <c r="AE148" i="6"/>
  <c r="AE37" i="6"/>
  <c r="AE141" i="6"/>
  <c r="AE143" i="6"/>
  <c r="AE142" i="6"/>
  <c r="AE86" i="6"/>
  <c r="AE117" i="6"/>
  <c r="AE71" i="6"/>
  <c r="AE103" i="6"/>
  <c r="AE111" i="6"/>
  <c r="AE113" i="6"/>
  <c r="AE112" i="6"/>
  <c r="AE96" i="6"/>
  <c r="AE98" i="6"/>
  <c r="AE97" i="6"/>
  <c r="AA91" i="6"/>
  <c r="AA136" i="6"/>
  <c r="W6" i="11"/>
  <c r="W7" i="11"/>
  <c r="W8" i="11"/>
  <c r="AA5" i="11"/>
  <c r="AB93" i="6"/>
  <c r="AB94" i="6"/>
  <c r="AC85" i="6"/>
  <c r="AB90" i="6"/>
  <c r="AB138" i="6"/>
  <c r="AB139" i="6"/>
  <c r="AC130" i="6"/>
  <c r="AB135" i="6"/>
  <c r="AA105" i="6"/>
  <c r="AA106" i="6"/>
  <c r="AA108" i="6"/>
  <c r="AA109" i="6"/>
  <c r="AB100" i="6"/>
  <c r="W120" i="6"/>
  <c r="W121" i="6"/>
  <c r="I29" i="11"/>
  <c r="J32" i="11"/>
  <c r="J45" i="11"/>
  <c r="K75" i="6"/>
  <c r="M60" i="6"/>
  <c r="M61" i="6"/>
  <c r="I44" i="11"/>
  <c r="L37" i="6"/>
  <c r="N30" i="6"/>
  <c r="K43" i="11"/>
  <c r="AF116" i="6"/>
  <c r="AF7" i="6"/>
  <c r="AF22" i="6"/>
  <c r="AF51" i="6"/>
  <c r="AF53" i="6"/>
  <c r="AF52" i="6"/>
  <c r="AF66" i="6"/>
  <c r="AF68" i="6"/>
  <c r="AF67" i="6"/>
  <c r="AF81" i="6"/>
  <c r="AF83" i="6"/>
  <c r="AF82" i="6"/>
  <c r="AF101" i="6"/>
  <c r="AF117" i="6"/>
  <c r="AF132" i="6"/>
  <c r="AF147" i="6"/>
  <c r="AF57" i="6"/>
  <c r="AF103" i="6"/>
  <c r="AF37" i="6"/>
  <c r="AF56" i="6"/>
  <c r="AF71" i="6"/>
  <c r="AF86" i="6"/>
  <c r="AF102" i="6"/>
  <c r="AF118" i="6"/>
  <c r="AF133" i="6"/>
  <c r="AF148" i="6"/>
  <c r="AF72" i="6"/>
  <c r="AF126" i="6"/>
  <c r="AF128" i="6"/>
  <c r="AF127" i="6"/>
  <c r="AF58" i="6"/>
  <c r="AF88" i="6"/>
  <c r="AF146" i="6"/>
  <c r="AF87" i="6"/>
  <c r="AF141" i="6"/>
  <c r="AF143" i="6"/>
  <c r="AF142" i="6"/>
  <c r="AF73" i="6"/>
  <c r="AF131" i="6"/>
  <c r="AF111" i="6"/>
  <c r="AF113" i="6"/>
  <c r="AF112" i="6"/>
  <c r="AF96" i="6"/>
  <c r="AF98" i="6"/>
  <c r="AF97" i="6"/>
  <c r="AB91" i="6"/>
  <c r="AB136" i="6"/>
  <c r="AA6" i="11"/>
  <c r="AA7" i="11"/>
  <c r="AC138" i="6"/>
  <c r="AC139" i="6"/>
  <c r="AD130" i="6"/>
  <c r="AC135" i="6"/>
  <c r="AC136" i="6"/>
  <c r="AB108" i="6"/>
  <c r="AB109" i="6"/>
  <c r="AC100" i="6"/>
  <c r="AB105" i="6"/>
  <c r="AB106" i="6"/>
  <c r="AC93" i="6"/>
  <c r="AC94" i="6"/>
  <c r="AD85" i="6"/>
  <c r="AC90" i="6"/>
  <c r="T49" i="11"/>
  <c r="P150" i="6"/>
  <c r="P151" i="6"/>
  <c r="K169" i="6"/>
  <c r="H33" i="11"/>
  <c r="K76" i="6"/>
  <c r="K166" i="6"/>
  <c r="J32" i="3"/>
  <c r="K165" i="6"/>
  <c r="J31" i="3"/>
  <c r="L45" i="6"/>
  <c r="AA8" i="11"/>
  <c r="W9" i="11"/>
  <c r="M15" i="6"/>
  <c r="J42" i="11"/>
  <c r="N31" i="6"/>
  <c r="AG7" i="6"/>
  <c r="AG22" i="6"/>
  <c r="AG72" i="6"/>
  <c r="AG87" i="6"/>
  <c r="AG103" i="6"/>
  <c r="AG126" i="6"/>
  <c r="AG128" i="6"/>
  <c r="AG127" i="6"/>
  <c r="AG66" i="6"/>
  <c r="AG141" i="6"/>
  <c r="AG143" i="6"/>
  <c r="AG142" i="6"/>
  <c r="AG148" i="6"/>
  <c r="AG147" i="6"/>
  <c r="AG86" i="6"/>
  <c r="AG37" i="6"/>
  <c r="AG73" i="6"/>
  <c r="AG88" i="6"/>
  <c r="AG58" i="6"/>
  <c r="AG133" i="6"/>
  <c r="AG117" i="6"/>
  <c r="AG146" i="6"/>
  <c r="AG71" i="6"/>
  <c r="AG116" i="6"/>
  <c r="AG57" i="6"/>
  <c r="AG81" i="6"/>
  <c r="AG83" i="6"/>
  <c r="AG82" i="6"/>
  <c r="AG101" i="6"/>
  <c r="AG56" i="6"/>
  <c r="AG131" i="6"/>
  <c r="AG118" i="6"/>
  <c r="AG132" i="6"/>
  <c r="AG51" i="6"/>
  <c r="AG53" i="6"/>
  <c r="AG52" i="6"/>
  <c r="AG102" i="6"/>
  <c r="AG111" i="6"/>
  <c r="AG113" i="6"/>
  <c r="AG112" i="6"/>
  <c r="AG96" i="6"/>
  <c r="AG98" i="6"/>
  <c r="AG97" i="6"/>
  <c r="AC91" i="6"/>
  <c r="AC108" i="6"/>
  <c r="AC109" i="6"/>
  <c r="AD100" i="6"/>
  <c r="AC105" i="6"/>
  <c r="AC106" i="6"/>
  <c r="AD93" i="6"/>
  <c r="AD94" i="6"/>
  <c r="AE85" i="6"/>
  <c r="AD90" i="6"/>
  <c r="AD91" i="6"/>
  <c r="AD135" i="6"/>
  <c r="AD136" i="6"/>
  <c r="AD138" i="6"/>
  <c r="AD139" i="6"/>
  <c r="AE130" i="6"/>
  <c r="T36" i="11"/>
  <c r="I31" i="11"/>
  <c r="M51" i="11"/>
  <c r="M38" i="11"/>
  <c r="K30" i="11"/>
  <c r="L67" i="6"/>
  <c r="L157" i="6"/>
  <c r="L46" i="6"/>
  <c r="I46" i="11"/>
  <c r="N52" i="6"/>
  <c r="AA9" i="11"/>
  <c r="W10" i="11"/>
  <c r="M16" i="6"/>
  <c r="AH57" i="6"/>
  <c r="AH73" i="6"/>
  <c r="AH88" i="6"/>
  <c r="AH118" i="6"/>
  <c r="AH133" i="6"/>
  <c r="AH148" i="6"/>
  <c r="AH7" i="6"/>
  <c r="AH22" i="6"/>
  <c r="AH58" i="6"/>
  <c r="AH81" i="6"/>
  <c r="AH83" i="6"/>
  <c r="AH82" i="6"/>
  <c r="AH101" i="6"/>
  <c r="AH126" i="6"/>
  <c r="AH128" i="6"/>
  <c r="AH127" i="6"/>
  <c r="AH141" i="6"/>
  <c r="AH143" i="6"/>
  <c r="AH142" i="6"/>
  <c r="AH116" i="6"/>
  <c r="AH51" i="6"/>
  <c r="AH53" i="6"/>
  <c r="AH52" i="6"/>
  <c r="AH66" i="6"/>
  <c r="AH68" i="6"/>
  <c r="AH67" i="6"/>
  <c r="AH71" i="6"/>
  <c r="AH86" i="6"/>
  <c r="AH102" i="6"/>
  <c r="AH131" i="6"/>
  <c r="AH146" i="6"/>
  <c r="AH117" i="6"/>
  <c r="AH56" i="6"/>
  <c r="AH72" i="6"/>
  <c r="AH87" i="6"/>
  <c r="AH103" i="6"/>
  <c r="AH132" i="6"/>
  <c r="AH147" i="6"/>
  <c r="AH111" i="6"/>
  <c r="AH113" i="6"/>
  <c r="AH112" i="6"/>
  <c r="AH96" i="6"/>
  <c r="AH98" i="6"/>
  <c r="AH97" i="6"/>
  <c r="AG68" i="6"/>
  <c r="AG67" i="6"/>
  <c r="AD105" i="6"/>
  <c r="AD106" i="6"/>
  <c r="AD108" i="6"/>
  <c r="AD109" i="6"/>
  <c r="AE100" i="6"/>
  <c r="AE93" i="6"/>
  <c r="AE94" i="6"/>
  <c r="AF85" i="6"/>
  <c r="AE90" i="6"/>
  <c r="AE91" i="6"/>
  <c r="AE135" i="6"/>
  <c r="AE136" i="6"/>
  <c r="AE138" i="6"/>
  <c r="AE139" i="6"/>
  <c r="AF130" i="6"/>
  <c r="X120" i="6"/>
  <c r="X121" i="6"/>
  <c r="J29" i="11"/>
  <c r="K45" i="11"/>
  <c r="L75" i="6"/>
  <c r="N60" i="6"/>
  <c r="N61" i="6"/>
  <c r="M37" i="6"/>
  <c r="J44" i="11"/>
  <c r="AA10" i="11"/>
  <c r="W11" i="11"/>
  <c r="O30" i="6"/>
  <c r="L43" i="11"/>
  <c r="AH37" i="6"/>
  <c r="AI51" i="6"/>
  <c r="AI87" i="6"/>
  <c r="AI111" i="6"/>
  <c r="AI118" i="6"/>
  <c r="AI81" i="6"/>
  <c r="AI83" i="6"/>
  <c r="AI82" i="6"/>
  <c r="AI126" i="6"/>
  <c r="AI128" i="6"/>
  <c r="AI127" i="6"/>
  <c r="AI148" i="6"/>
  <c r="AI22" i="6"/>
  <c r="AI66" i="6"/>
  <c r="AI68" i="6"/>
  <c r="AI67" i="6"/>
  <c r="AI96" i="6"/>
  <c r="AI98" i="6"/>
  <c r="AI97" i="6"/>
  <c r="AI116" i="6"/>
  <c r="AI141" i="6"/>
  <c r="AI143" i="6"/>
  <c r="AI142" i="6"/>
  <c r="AI86" i="6"/>
  <c r="AI132" i="6"/>
  <c r="AI147" i="6"/>
  <c r="AI56" i="6"/>
  <c r="AI71" i="6"/>
  <c r="AI101" i="6"/>
  <c r="AI117" i="6"/>
  <c r="AI58" i="6"/>
  <c r="AI88" i="6"/>
  <c r="AI133" i="6"/>
  <c r="AI57" i="6"/>
  <c r="AI73" i="6"/>
  <c r="AI103" i="6"/>
  <c r="AI131" i="6"/>
  <c r="AI72" i="6"/>
  <c r="AI102" i="6"/>
  <c r="AI146" i="6"/>
  <c r="AF135" i="6"/>
  <c r="AF136" i="6"/>
  <c r="AF138" i="6"/>
  <c r="AF139" i="6"/>
  <c r="AG130" i="6"/>
  <c r="AE105" i="6"/>
  <c r="AE106" i="6"/>
  <c r="AE108" i="6"/>
  <c r="AE109" i="6"/>
  <c r="AF100" i="6"/>
  <c r="AF93" i="6"/>
  <c r="AF94" i="6"/>
  <c r="AG85" i="6"/>
  <c r="AF90" i="6"/>
  <c r="AF91" i="6"/>
  <c r="U49" i="11"/>
  <c r="X124" i="6"/>
  <c r="K32" i="11"/>
  <c r="Q150" i="6"/>
  <c r="Q151" i="6"/>
  <c r="L169" i="6"/>
  <c r="I33" i="11"/>
  <c r="L76" i="6"/>
  <c r="L166" i="6"/>
  <c r="K32" i="3"/>
  <c r="L165" i="6"/>
  <c r="K31" i="3"/>
  <c r="M45" i="6"/>
  <c r="AA11" i="11"/>
  <c r="W12" i="11"/>
  <c r="K42" i="11"/>
  <c r="N15" i="6"/>
  <c r="O31" i="6"/>
  <c r="AI113" i="6"/>
  <c r="AI112" i="6"/>
  <c r="AJ58" i="6"/>
  <c r="AJ73" i="6"/>
  <c r="AJ88" i="6"/>
  <c r="AJ103" i="6"/>
  <c r="AJ118" i="6"/>
  <c r="AJ133" i="6"/>
  <c r="AJ148" i="6"/>
  <c r="AJ22" i="6"/>
  <c r="AJ51" i="6"/>
  <c r="AJ53" i="6"/>
  <c r="AJ52" i="6"/>
  <c r="AJ66" i="6"/>
  <c r="AJ81" i="6"/>
  <c r="AJ83" i="6"/>
  <c r="AJ82" i="6"/>
  <c r="AJ96" i="6"/>
  <c r="AJ111" i="6"/>
  <c r="AJ126" i="6"/>
  <c r="AJ141" i="6"/>
  <c r="AJ143" i="6"/>
  <c r="AJ142" i="6"/>
  <c r="AJ56" i="6"/>
  <c r="AJ71" i="6"/>
  <c r="AJ86" i="6"/>
  <c r="AJ101" i="6"/>
  <c r="AJ116" i="6"/>
  <c r="AJ131" i="6"/>
  <c r="AJ146" i="6"/>
  <c r="AJ57" i="6"/>
  <c r="AJ72" i="6"/>
  <c r="AJ87" i="6"/>
  <c r="AJ102" i="6"/>
  <c r="AJ117" i="6"/>
  <c r="AJ132" i="6"/>
  <c r="AJ147" i="6"/>
  <c r="AI37" i="6"/>
  <c r="AI53" i="6"/>
  <c r="AI52" i="6"/>
  <c r="AI7" i="6"/>
  <c r="L30" i="11"/>
  <c r="U36" i="11"/>
  <c r="Y115" i="6"/>
  <c r="AF108" i="6"/>
  <c r="AF109" i="6"/>
  <c r="AG100" i="6"/>
  <c r="AF105" i="6"/>
  <c r="AF106" i="6"/>
  <c r="AG138" i="6"/>
  <c r="AG139" i="6"/>
  <c r="AH130" i="6"/>
  <c r="AG135" i="6"/>
  <c r="AG136" i="6"/>
  <c r="AG93" i="6"/>
  <c r="AG94" i="6"/>
  <c r="AH85" i="6"/>
  <c r="AG90" i="6"/>
  <c r="AG91" i="6"/>
  <c r="J31" i="11"/>
  <c r="N51" i="11"/>
  <c r="N38" i="11"/>
  <c r="M46" i="6"/>
  <c r="M67" i="6"/>
  <c r="M157" i="6"/>
  <c r="J46" i="11"/>
  <c r="O52" i="6"/>
  <c r="AA12" i="11"/>
  <c r="W13" i="11"/>
  <c r="N16" i="6"/>
  <c r="AJ98" i="6"/>
  <c r="AJ97" i="6"/>
  <c r="AJ37" i="6"/>
  <c r="AK7" i="6"/>
  <c r="AK72" i="6"/>
  <c r="AK87" i="6"/>
  <c r="AK102" i="6"/>
  <c r="AK118" i="6"/>
  <c r="AK111" i="6"/>
  <c r="AK113" i="6"/>
  <c r="AK112" i="6"/>
  <c r="AK131" i="6"/>
  <c r="AK146" i="6"/>
  <c r="AK22" i="6"/>
  <c r="AK37" i="6"/>
  <c r="AK51" i="6"/>
  <c r="AK53" i="6"/>
  <c r="AK52" i="6"/>
  <c r="AK73" i="6"/>
  <c r="AK88" i="6"/>
  <c r="AK103" i="6"/>
  <c r="AK126" i="6"/>
  <c r="AK128" i="6"/>
  <c r="AK127" i="6"/>
  <c r="AK116" i="6"/>
  <c r="AK132" i="6"/>
  <c r="AK66" i="6"/>
  <c r="AK81" i="6"/>
  <c r="AK83" i="6"/>
  <c r="AK82" i="6"/>
  <c r="AK96" i="6"/>
  <c r="AK56" i="6"/>
  <c r="AK147" i="6"/>
  <c r="AK117" i="6"/>
  <c r="AK133" i="6"/>
  <c r="AK71" i="6"/>
  <c r="AK86" i="6"/>
  <c r="AK101" i="6"/>
  <c r="AK58" i="6"/>
  <c r="AK148" i="6"/>
  <c r="AK57" i="6"/>
  <c r="AK141" i="6"/>
  <c r="AK143" i="6"/>
  <c r="AK142" i="6"/>
  <c r="AJ128" i="6"/>
  <c r="AJ127" i="6"/>
  <c r="AJ68" i="6"/>
  <c r="AJ67" i="6"/>
  <c r="AJ7" i="6"/>
  <c r="AJ113" i="6"/>
  <c r="AJ112" i="6"/>
  <c r="AG108" i="6"/>
  <c r="AG109" i="6"/>
  <c r="AH100" i="6"/>
  <c r="AG105" i="6"/>
  <c r="AG106" i="6"/>
  <c r="AH93" i="6"/>
  <c r="AH94" i="6"/>
  <c r="AI85" i="6"/>
  <c r="AH90" i="6"/>
  <c r="AH91" i="6"/>
  <c r="Y123" i="6"/>
  <c r="Y124" i="6"/>
  <c r="Z115" i="6"/>
  <c r="Y120" i="6"/>
  <c r="Y121" i="6"/>
  <c r="AH138" i="6"/>
  <c r="AH139" i="6"/>
  <c r="AI130" i="6"/>
  <c r="AH135" i="6"/>
  <c r="AH136" i="6"/>
  <c r="K29" i="11"/>
  <c r="L45" i="11"/>
  <c r="M75" i="6"/>
  <c r="O60" i="6"/>
  <c r="O61" i="6"/>
  <c r="N37" i="6"/>
  <c r="K44" i="11"/>
  <c r="AA13" i="11"/>
  <c r="W14" i="11"/>
  <c r="M43" i="11"/>
  <c r="P30" i="6"/>
  <c r="AL56" i="6"/>
  <c r="AL71" i="6"/>
  <c r="AL86" i="6"/>
  <c r="AL101" i="6"/>
  <c r="AL126" i="6"/>
  <c r="AL128" i="6"/>
  <c r="AL127" i="6"/>
  <c r="AL141" i="6"/>
  <c r="AL111" i="6"/>
  <c r="AL113" i="6"/>
  <c r="AL112" i="6"/>
  <c r="AL57" i="6"/>
  <c r="AL72" i="6"/>
  <c r="AL87" i="6"/>
  <c r="AL102" i="6"/>
  <c r="AL131" i="6"/>
  <c r="AL146" i="6"/>
  <c r="AL116" i="6"/>
  <c r="AL58" i="6"/>
  <c r="AL73" i="6"/>
  <c r="AL88" i="6"/>
  <c r="AL103" i="6"/>
  <c r="AL132" i="6"/>
  <c r="AL147" i="6"/>
  <c r="AL117" i="6"/>
  <c r="AL22" i="6"/>
  <c r="AL51" i="6"/>
  <c r="AL53" i="6"/>
  <c r="AL52" i="6"/>
  <c r="AL66" i="6"/>
  <c r="AL81" i="6"/>
  <c r="AL83" i="6"/>
  <c r="AL82" i="6"/>
  <c r="AL96" i="6"/>
  <c r="AL118" i="6"/>
  <c r="AL133" i="6"/>
  <c r="AL148" i="6"/>
  <c r="AK98" i="6"/>
  <c r="AK97" i="6"/>
  <c r="AK68" i="6"/>
  <c r="AK67" i="6"/>
  <c r="AI93" i="6"/>
  <c r="AI94" i="6"/>
  <c r="AJ85" i="6"/>
  <c r="AI90" i="6"/>
  <c r="AI91" i="6"/>
  <c r="AI138" i="6"/>
  <c r="AI139" i="6"/>
  <c r="AJ130" i="6"/>
  <c r="AI135" i="6"/>
  <c r="AI136" i="6"/>
  <c r="Z120" i="6"/>
  <c r="Z121" i="6"/>
  <c r="Z123" i="6"/>
  <c r="Z124" i="6"/>
  <c r="AA115" i="6"/>
  <c r="AH105" i="6"/>
  <c r="AH106" i="6"/>
  <c r="AH108" i="6"/>
  <c r="AH109" i="6"/>
  <c r="AI100" i="6"/>
  <c r="L32" i="11"/>
  <c r="R150" i="6"/>
  <c r="R151" i="6"/>
  <c r="M169" i="6"/>
  <c r="J33" i="11"/>
  <c r="M76" i="6"/>
  <c r="M166" i="6"/>
  <c r="L32" i="3"/>
  <c r="M165" i="6"/>
  <c r="L31" i="3"/>
  <c r="K31" i="11"/>
  <c r="N45" i="6"/>
  <c r="AA14" i="11"/>
  <c r="W15" i="11"/>
  <c r="L42" i="11"/>
  <c r="O15" i="6"/>
  <c r="P31" i="6"/>
  <c r="M30" i="11"/>
  <c r="AL68" i="6"/>
  <c r="AL67" i="6"/>
  <c r="AL7" i="6"/>
  <c r="AL98" i="6"/>
  <c r="AL97" i="6"/>
  <c r="AL37" i="6"/>
  <c r="AM66" i="6"/>
  <c r="AM68" i="6"/>
  <c r="AM67" i="6"/>
  <c r="AM71" i="6"/>
  <c r="AM101" i="6"/>
  <c r="AM141" i="6"/>
  <c r="AM143" i="6"/>
  <c r="AM142" i="6"/>
  <c r="AM88" i="6"/>
  <c r="AM117" i="6"/>
  <c r="AM146" i="6"/>
  <c r="AM7" i="6"/>
  <c r="AM22" i="6"/>
  <c r="AM57" i="6"/>
  <c r="AM73" i="6"/>
  <c r="AM103" i="6"/>
  <c r="AM72" i="6"/>
  <c r="AM102" i="6"/>
  <c r="AM131" i="6"/>
  <c r="AM148" i="6"/>
  <c r="AM51" i="6"/>
  <c r="AM133" i="6"/>
  <c r="AM87" i="6"/>
  <c r="AM118" i="6"/>
  <c r="AM81" i="6"/>
  <c r="AM83" i="6"/>
  <c r="AM82" i="6"/>
  <c r="AM111" i="6"/>
  <c r="AM132" i="6"/>
  <c r="AM58" i="6"/>
  <c r="AM56" i="6"/>
  <c r="AM96" i="6"/>
  <c r="AM98" i="6"/>
  <c r="AM97" i="6"/>
  <c r="AM126" i="6"/>
  <c r="AM86" i="6"/>
  <c r="AM116" i="6"/>
  <c r="AM147" i="6"/>
  <c r="AL143" i="6"/>
  <c r="AL142" i="6"/>
  <c r="AI105" i="6"/>
  <c r="AI106" i="6"/>
  <c r="AI108" i="6"/>
  <c r="AI109" i="6"/>
  <c r="AJ100" i="6"/>
  <c r="AJ138" i="6"/>
  <c r="AJ139" i="6"/>
  <c r="AK130" i="6"/>
  <c r="AJ135" i="6"/>
  <c r="AJ136" i="6"/>
  <c r="AA123" i="6"/>
  <c r="AA124" i="6"/>
  <c r="AB115" i="6"/>
  <c r="AA120" i="6"/>
  <c r="AA121" i="6"/>
  <c r="AJ90" i="6"/>
  <c r="AJ91" i="6"/>
  <c r="AJ93" i="6"/>
  <c r="AJ94" i="6"/>
  <c r="AK85" i="6"/>
  <c r="O51" i="11"/>
  <c r="O38" i="11"/>
  <c r="N46" i="6"/>
  <c r="N67" i="6"/>
  <c r="N157" i="6"/>
  <c r="K46" i="11"/>
  <c r="AA15" i="11"/>
  <c r="W16" i="11"/>
  <c r="O16" i="6"/>
  <c r="AM128" i="6"/>
  <c r="AM127" i="6"/>
  <c r="AM37" i="6"/>
  <c r="AM113" i="6"/>
  <c r="AM112" i="6"/>
  <c r="AM53" i="6"/>
  <c r="AM52" i="6"/>
  <c r="AN7" i="6"/>
  <c r="AN22" i="6"/>
  <c r="AN51" i="6"/>
  <c r="AN53" i="6"/>
  <c r="AN52" i="6"/>
  <c r="AN66" i="6"/>
  <c r="AN68" i="6"/>
  <c r="AN67" i="6"/>
  <c r="AN81" i="6"/>
  <c r="AN83" i="6"/>
  <c r="AN82" i="6"/>
  <c r="AN96" i="6"/>
  <c r="AN98" i="6"/>
  <c r="AN97" i="6"/>
  <c r="AN111" i="6"/>
  <c r="AN113" i="6"/>
  <c r="AN112" i="6"/>
  <c r="AN126" i="6"/>
  <c r="AN128" i="6"/>
  <c r="AN127" i="6"/>
  <c r="AN141" i="6"/>
  <c r="AN143" i="6"/>
  <c r="AN142" i="6"/>
  <c r="AN37" i="6"/>
  <c r="AN56" i="6"/>
  <c r="AN71" i="6"/>
  <c r="AN86" i="6"/>
  <c r="AN101" i="6"/>
  <c r="AN116" i="6"/>
  <c r="AN131" i="6"/>
  <c r="AN146" i="6"/>
  <c r="AN57" i="6"/>
  <c r="AN72" i="6"/>
  <c r="AN87" i="6"/>
  <c r="AN102" i="6"/>
  <c r="AN117" i="6"/>
  <c r="AN132" i="6"/>
  <c r="AN147" i="6"/>
  <c r="AN58" i="6"/>
  <c r="AN73" i="6"/>
  <c r="AN88" i="6"/>
  <c r="AN103" i="6"/>
  <c r="AN118" i="6"/>
  <c r="AN133" i="6"/>
  <c r="AN148" i="6"/>
  <c r="AK135" i="6"/>
  <c r="AK136" i="6"/>
  <c r="AK138" i="6"/>
  <c r="AK139" i="6"/>
  <c r="AL130" i="6"/>
  <c r="AK93" i="6"/>
  <c r="AK94" i="6"/>
  <c r="AL85" i="6"/>
  <c r="AK90" i="6"/>
  <c r="AK91" i="6"/>
  <c r="AJ105" i="6"/>
  <c r="AJ106" i="6"/>
  <c r="AJ108" i="6"/>
  <c r="AJ109" i="6"/>
  <c r="AK100" i="6"/>
  <c r="AB120" i="6"/>
  <c r="AB121" i="6"/>
  <c r="AB123" i="6"/>
  <c r="AB124" i="6"/>
  <c r="AC115" i="6"/>
  <c r="L29" i="11"/>
  <c r="M45" i="11"/>
  <c r="P52" i="6"/>
  <c r="N75" i="6"/>
  <c r="P60" i="6"/>
  <c r="P61" i="6"/>
  <c r="O37" i="6"/>
  <c r="L44" i="11"/>
  <c r="AA16" i="11"/>
  <c r="W17" i="11"/>
  <c r="Q30" i="6"/>
  <c r="N43" i="11"/>
  <c r="AO141" i="6"/>
  <c r="AO101" i="6"/>
  <c r="AO22" i="6"/>
  <c r="AO73" i="6"/>
  <c r="AO147" i="6"/>
  <c r="AO103" i="6"/>
  <c r="AO86" i="6"/>
  <c r="AO118" i="6"/>
  <c r="AO111" i="6"/>
  <c r="AO58" i="6"/>
  <c r="AO116" i="6"/>
  <c r="AO51" i="6"/>
  <c r="AO96" i="6"/>
  <c r="AO7" i="6"/>
  <c r="AO133" i="6"/>
  <c r="AO57" i="6"/>
  <c r="AO117" i="6"/>
  <c r="AO71" i="6"/>
  <c r="AO131" i="6"/>
  <c r="AO72" i="6"/>
  <c r="AO102" i="6"/>
  <c r="AO56" i="6"/>
  <c r="AO88" i="6"/>
  <c r="AO148" i="6"/>
  <c r="AO66" i="6"/>
  <c r="AO132" i="6"/>
  <c r="AO87" i="6"/>
  <c r="AO146" i="6"/>
  <c r="AO81" i="6"/>
  <c r="AO83" i="6"/>
  <c r="AO82" i="6"/>
  <c r="AO126" i="6"/>
  <c r="AO128" i="6"/>
  <c r="AO127" i="6"/>
  <c r="AL93" i="6"/>
  <c r="AL94" i="6"/>
  <c r="AM85" i="6"/>
  <c r="AL90" i="6"/>
  <c r="AL91" i="6"/>
  <c r="AC123" i="6"/>
  <c r="AC124" i="6"/>
  <c r="AD115" i="6"/>
  <c r="AC120" i="6"/>
  <c r="AC121" i="6"/>
  <c r="AK105" i="6"/>
  <c r="AK106" i="6"/>
  <c r="AK108" i="6"/>
  <c r="AK109" i="6"/>
  <c r="AL100" i="6"/>
  <c r="AL135" i="6"/>
  <c r="AL136" i="6"/>
  <c r="AL138" i="6"/>
  <c r="AL139" i="6"/>
  <c r="AM130" i="6"/>
  <c r="M32" i="11"/>
  <c r="S150" i="6"/>
  <c r="S151" i="6"/>
  <c r="N169" i="6"/>
  <c r="K33" i="11"/>
  <c r="N76" i="6"/>
  <c r="N166" i="6"/>
  <c r="M32" i="3"/>
  <c r="N165" i="6"/>
  <c r="M31" i="3"/>
  <c r="O45" i="6"/>
  <c r="AA17" i="11"/>
  <c r="W18" i="11"/>
  <c r="M42" i="11"/>
  <c r="P15" i="6"/>
  <c r="N30" i="11"/>
  <c r="Q31" i="6"/>
  <c r="AO37" i="6"/>
  <c r="AO98" i="6"/>
  <c r="AO97" i="6"/>
  <c r="AO113" i="6"/>
  <c r="AO112" i="6"/>
  <c r="AO68" i="6"/>
  <c r="AO67" i="6"/>
  <c r="AP116" i="6"/>
  <c r="AP81" i="6"/>
  <c r="AP83" i="6"/>
  <c r="AP82" i="6"/>
  <c r="AP126" i="6"/>
  <c r="AP128" i="6"/>
  <c r="AP127" i="6"/>
  <c r="AP118" i="6"/>
  <c r="AP147" i="6"/>
  <c r="AP73" i="6"/>
  <c r="AP22" i="6"/>
  <c r="AP51" i="6"/>
  <c r="AP53" i="6"/>
  <c r="AP52" i="6"/>
  <c r="AP86" i="6"/>
  <c r="AP141" i="6"/>
  <c r="AP143" i="6"/>
  <c r="AP142" i="6"/>
  <c r="AP133" i="6"/>
  <c r="AP111" i="6"/>
  <c r="AP113" i="6"/>
  <c r="AP112" i="6"/>
  <c r="AP58" i="6"/>
  <c r="AP57" i="6"/>
  <c r="AP56" i="6"/>
  <c r="AP96" i="6"/>
  <c r="AP88" i="6"/>
  <c r="AP148" i="6"/>
  <c r="AP117" i="6"/>
  <c r="AP131" i="6"/>
  <c r="AP87" i="6"/>
  <c r="AP66" i="6"/>
  <c r="AP68" i="6"/>
  <c r="AP67" i="6"/>
  <c r="AP103" i="6"/>
  <c r="AP72" i="6"/>
  <c r="AP102" i="6"/>
  <c r="AP101" i="6"/>
  <c r="AP132" i="6"/>
  <c r="AP146" i="6"/>
  <c r="AP71" i="6"/>
  <c r="AP7" i="6"/>
  <c r="AO53" i="6"/>
  <c r="AO52" i="6"/>
  <c r="AO143" i="6"/>
  <c r="AO142" i="6"/>
  <c r="AM138" i="6"/>
  <c r="AM139" i="6"/>
  <c r="AN130" i="6"/>
  <c r="AM135" i="6"/>
  <c r="AM136" i="6"/>
  <c r="AD123" i="6"/>
  <c r="AD124" i="6"/>
  <c r="AE115" i="6"/>
  <c r="AD120" i="6"/>
  <c r="AD121" i="6"/>
  <c r="AL105" i="6"/>
  <c r="AL106" i="6"/>
  <c r="AL108" i="6"/>
  <c r="AL109" i="6"/>
  <c r="AM100" i="6"/>
  <c r="AM93" i="6"/>
  <c r="AM94" i="6"/>
  <c r="AN85" i="6"/>
  <c r="AM90" i="6"/>
  <c r="AM91" i="6"/>
  <c r="P51" i="11"/>
  <c r="P38" i="11"/>
  <c r="L31" i="11"/>
  <c r="O67" i="6"/>
  <c r="O157" i="6"/>
  <c r="O46" i="6"/>
  <c r="L46" i="11"/>
  <c r="AA18" i="11"/>
  <c r="W19" i="11"/>
  <c r="M29" i="11"/>
  <c r="P16" i="6"/>
  <c r="AP98" i="6"/>
  <c r="AP97" i="6"/>
  <c r="AP37" i="6"/>
  <c r="AQ57" i="6"/>
  <c r="AQ116" i="6"/>
  <c r="AQ86" i="6"/>
  <c r="AQ66" i="6"/>
  <c r="AQ68" i="6"/>
  <c r="AQ67" i="6"/>
  <c r="AQ118" i="6"/>
  <c r="AQ117" i="6"/>
  <c r="AQ22" i="6"/>
  <c r="AQ87" i="6"/>
  <c r="AQ131" i="6"/>
  <c r="AQ102" i="6"/>
  <c r="AQ73" i="6"/>
  <c r="AQ133" i="6"/>
  <c r="AQ132" i="6"/>
  <c r="AQ96" i="6"/>
  <c r="AQ98" i="6"/>
  <c r="AQ97" i="6"/>
  <c r="AQ51" i="6"/>
  <c r="AQ53" i="6"/>
  <c r="AQ52" i="6"/>
  <c r="AQ147" i="6"/>
  <c r="AQ146" i="6"/>
  <c r="AQ126" i="6"/>
  <c r="AQ88" i="6"/>
  <c r="AQ148" i="6"/>
  <c r="AQ58" i="6"/>
  <c r="AQ72" i="6"/>
  <c r="AQ56" i="6"/>
  <c r="AQ103" i="6"/>
  <c r="AQ81" i="6"/>
  <c r="AQ83" i="6"/>
  <c r="AQ82" i="6"/>
  <c r="AQ141" i="6"/>
  <c r="AQ143" i="6"/>
  <c r="AQ142" i="6"/>
  <c r="AQ101" i="6"/>
  <c r="AQ111" i="6"/>
  <c r="AQ71" i="6"/>
  <c r="AN135" i="6"/>
  <c r="AN136" i="6"/>
  <c r="AN138" i="6"/>
  <c r="AN139" i="6"/>
  <c r="AO130" i="6"/>
  <c r="AE120" i="6"/>
  <c r="AE121" i="6"/>
  <c r="AE123" i="6"/>
  <c r="AE124" i="6"/>
  <c r="AF115" i="6"/>
  <c r="AN90" i="6"/>
  <c r="AN91" i="6"/>
  <c r="AN93" i="6"/>
  <c r="AN94" i="6"/>
  <c r="AO85" i="6"/>
  <c r="AM108" i="6"/>
  <c r="AM109" i="6"/>
  <c r="AN100" i="6"/>
  <c r="AM105" i="6"/>
  <c r="AM106" i="6"/>
  <c r="N32" i="11"/>
  <c r="N45" i="11"/>
  <c r="Q52" i="6"/>
  <c r="O75" i="6"/>
  <c r="Q60" i="6"/>
  <c r="Q61" i="6"/>
  <c r="P37" i="6"/>
  <c r="M44" i="11"/>
  <c r="AA19" i="11"/>
  <c r="W20" i="11"/>
  <c r="R30" i="6"/>
  <c r="O43" i="11"/>
  <c r="AQ113" i="6"/>
  <c r="AQ112" i="6"/>
  <c r="AQ128" i="6"/>
  <c r="AQ127" i="6"/>
  <c r="AQ37" i="6"/>
  <c r="AR111" i="6"/>
  <c r="AR146" i="6"/>
  <c r="AR117" i="6"/>
  <c r="AR58" i="6"/>
  <c r="AR87" i="6"/>
  <c r="AR57" i="6"/>
  <c r="AR101" i="6"/>
  <c r="AR66" i="6"/>
  <c r="AR68" i="6"/>
  <c r="AR67" i="6"/>
  <c r="AR103" i="6"/>
  <c r="AR56" i="6"/>
  <c r="AR147" i="6"/>
  <c r="AR88" i="6"/>
  <c r="AR132" i="6"/>
  <c r="AR131" i="6"/>
  <c r="AR51" i="6"/>
  <c r="AR53" i="6"/>
  <c r="AR52" i="6"/>
  <c r="AR133" i="6"/>
  <c r="AR86" i="6"/>
  <c r="AR118" i="6"/>
  <c r="AR96" i="6"/>
  <c r="AR72" i="6"/>
  <c r="AR73" i="6"/>
  <c r="AR81" i="6"/>
  <c r="AR116" i="6"/>
  <c r="AR71" i="6"/>
  <c r="AR148" i="6"/>
  <c r="AR126" i="6"/>
  <c r="AR128" i="6"/>
  <c r="AR127" i="6"/>
  <c r="AR102" i="6"/>
  <c r="AR141" i="6"/>
  <c r="AQ7" i="6"/>
  <c r="AF123" i="6"/>
  <c r="AF124" i="6"/>
  <c r="AG115" i="6"/>
  <c r="AF120" i="6"/>
  <c r="AF121" i="6"/>
  <c r="AN108" i="6"/>
  <c r="AN109" i="6"/>
  <c r="AO100" i="6"/>
  <c r="AN105" i="6"/>
  <c r="AN106" i="6"/>
  <c r="AO138" i="6"/>
  <c r="AO139" i="6"/>
  <c r="AP130" i="6"/>
  <c r="AO135" i="6"/>
  <c r="AO136" i="6"/>
  <c r="AO93" i="6"/>
  <c r="AO94" i="6"/>
  <c r="AP85" i="6"/>
  <c r="AO90" i="6"/>
  <c r="AO91" i="6"/>
  <c r="T150" i="6"/>
  <c r="T151" i="6"/>
  <c r="O169" i="6"/>
  <c r="L33" i="11"/>
  <c r="O76" i="6"/>
  <c r="O166" i="6"/>
  <c r="N32" i="3"/>
  <c r="O165" i="6"/>
  <c r="N31" i="3"/>
  <c r="P45" i="6"/>
  <c r="AA20" i="11"/>
  <c r="W21" i="11"/>
  <c r="N42" i="11"/>
  <c r="Q15" i="6"/>
  <c r="O30" i="11"/>
  <c r="R31" i="6"/>
  <c r="AR143" i="6"/>
  <c r="AR142" i="6"/>
  <c r="AR37" i="6"/>
  <c r="AR113" i="6"/>
  <c r="AR112" i="6"/>
  <c r="AR83" i="6"/>
  <c r="AR82" i="6"/>
  <c r="AS102" i="6"/>
  <c r="AS87" i="6"/>
  <c r="AS116" i="6"/>
  <c r="AS146" i="6"/>
  <c r="AS7" i="6"/>
  <c r="AS101" i="6"/>
  <c r="AS132" i="6"/>
  <c r="AS147" i="6"/>
  <c r="AS141" i="6"/>
  <c r="AS131" i="6"/>
  <c r="AS37" i="6"/>
  <c r="AS148" i="6"/>
  <c r="AS133" i="6"/>
  <c r="AS72" i="6"/>
  <c r="AS66" i="6"/>
  <c r="AS51" i="6"/>
  <c r="AS53" i="6"/>
  <c r="AS52" i="6"/>
  <c r="AS71" i="6"/>
  <c r="AS81" i="6"/>
  <c r="AS83" i="6"/>
  <c r="AS82" i="6"/>
  <c r="AS57" i="6"/>
  <c r="AS96" i="6"/>
  <c r="AS118" i="6"/>
  <c r="AS111" i="6"/>
  <c r="AS103" i="6"/>
  <c r="AS56" i="6"/>
  <c r="AS117" i="6"/>
  <c r="AS88" i="6"/>
  <c r="AS58" i="6"/>
  <c r="AS126" i="6"/>
  <c r="AS128" i="6"/>
  <c r="AS127" i="6"/>
  <c r="AS73" i="6"/>
  <c r="AS86" i="6"/>
  <c r="AR7" i="6"/>
  <c r="AR98" i="6"/>
  <c r="AR97" i="6"/>
  <c r="AR22" i="6"/>
  <c r="AP93" i="6"/>
  <c r="AP94" i="6"/>
  <c r="AQ85" i="6"/>
  <c r="AP90" i="6"/>
  <c r="AP91" i="6"/>
  <c r="AO108" i="6"/>
  <c r="AO109" i="6"/>
  <c r="AP100" i="6"/>
  <c r="AO105" i="6"/>
  <c r="AO106" i="6"/>
  <c r="AP138" i="6"/>
  <c r="AP139" i="6"/>
  <c r="AQ130" i="6"/>
  <c r="AP135" i="6"/>
  <c r="AP136" i="6"/>
  <c r="AG120" i="6"/>
  <c r="AG121" i="6"/>
  <c r="AG123" i="6"/>
  <c r="AG124" i="6"/>
  <c r="AH115" i="6"/>
  <c r="Q51" i="11"/>
  <c r="Q38" i="11"/>
  <c r="M31" i="11"/>
  <c r="P46" i="6"/>
  <c r="P67" i="6"/>
  <c r="P157" i="6"/>
  <c r="M46" i="11"/>
  <c r="O32" i="11"/>
  <c r="AA21" i="11"/>
  <c r="W22" i="11"/>
  <c r="Q16" i="6"/>
  <c r="N29" i="11"/>
  <c r="AS68" i="6"/>
  <c r="AS67" i="6"/>
  <c r="AS98" i="6"/>
  <c r="AS97" i="6"/>
  <c r="AS22" i="6"/>
  <c r="AS113" i="6"/>
  <c r="AS112" i="6"/>
  <c r="AS143" i="6"/>
  <c r="AS142" i="6"/>
  <c r="AT72" i="6"/>
  <c r="AT51" i="6"/>
  <c r="AT53" i="6"/>
  <c r="AT52" i="6"/>
  <c r="AT102" i="6"/>
  <c r="AT73" i="6"/>
  <c r="AT111" i="6"/>
  <c r="AT113" i="6"/>
  <c r="AT112" i="6"/>
  <c r="AT86" i="6"/>
  <c r="AT147" i="6"/>
  <c r="AT96" i="6"/>
  <c r="AT126" i="6"/>
  <c r="AT141" i="6"/>
  <c r="AT143" i="6"/>
  <c r="AT142" i="6"/>
  <c r="AT103" i="6"/>
  <c r="AT133" i="6"/>
  <c r="AT58" i="6"/>
  <c r="AT118" i="6"/>
  <c r="AT132" i="6"/>
  <c r="AT71" i="6"/>
  <c r="AT88" i="6"/>
  <c r="AT56" i="6"/>
  <c r="AT116" i="6"/>
  <c r="AT57" i="6"/>
  <c r="AT148" i="6"/>
  <c r="AT81" i="6"/>
  <c r="AT101" i="6"/>
  <c r="AT131" i="6"/>
  <c r="AT146" i="6"/>
  <c r="AT87" i="6"/>
  <c r="AT117" i="6"/>
  <c r="AT66" i="6"/>
  <c r="AT68" i="6"/>
  <c r="AT67" i="6"/>
  <c r="AP108" i="6"/>
  <c r="AP109" i="6"/>
  <c r="AP105" i="6"/>
  <c r="AP106" i="6"/>
  <c r="AQ138" i="6"/>
  <c r="AQ139" i="6"/>
  <c r="AR130" i="6"/>
  <c r="AQ135" i="6"/>
  <c r="AQ136" i="6"/>
  <c r="AH123" i="6"/>
  <c r="AH124" i="6"/>
  <c r="AI115" i="6"/>
  <c r="AH120" i="6"/>
  <c r="AH121" i="6"/>
  <c r="AQ93" i="6"/>
  <c r="AQ94" i="6"/>
  <c r="AQ90" i="6"/>
  <c r="AQ91" i="6"/>
  <c r="R52" i="6"/>
  <c r="P75" i="6"/>
  <c r="R60" i="6"/>
  <c r="R61" i="6"/>
  <c r="Q37" i="6"/>
  <c r="N44" i="11"/>
  <c r="AA22" i="11"/>
  <c r="W23" i="11"/>
  <c r="S30" i="6"/>
  <c r="P43" i="11"/>
  <c r="AT7" i="6"/>
  <c r="AU87" i="6"/>
  <c r="AU131" i="6"/>
  <c r="AU96" i="6"/>
  <c r="AU98" i="6"/>
  <c r="AU97" i="6"/>
  <c r="AU111" i="6"/>
  <c r="AU116" i="6"/>
  <c r="AU71" i="6"/>
  <c r="AU148" i="6"/>
  <c r="AU73" i="6"/>
  <c r="AU141" i="6"/>
  <c r="AU143" i="6"/>
  <c r="AU142" i="6"/>
  <c r="AU58" i="6"/>
  <c r="AU81" i="6"/>
  <c r="AU83" i="6"/>
  <c r="AU82" i="6"/>
  <c r="AU57" i="6"/>
  <c r="AU146" i="6"/>
  <c r="AU51" i="6"/>
  <c r="AU102" i="6"/>
  <c r="AU72" i="6"/>
  <c r="AU88" i="6"/>
  <c r="AU133" i="6"/>
  <c r="AU101" i="6"/>
  <c r="AU66" i="6"/>
  <c r="AU126" i="6"/>
  <c r="AU56" i="6"/>
  <c r="AU103" i="6"/>
  <c r="AU86" i="6"/>
  <c r="AU132" i="6"/>
  <c r="AU117" i="6"/>
  <c r="AU147" i="6"/>
  <c r="AU118" i="6"/>
  <c r="AT22" i="6"/>
  <c r="AT98" i="6"/>
  <c r="AT97" i="6"/>
  <c r="AT83" i="6"/>
  <c r="AT82" i="6"/>
  <c r="AT37" i="6"/>
  <c r="AT128" i="6"/>
  <c r="AT127" i="6"/>
  <c r="AR85" i="6"/>
  <c r="AR138" i="6"/>
  <c r="AR139" i="6"/>
  <c r="AS130" i="6"/>
  <c r="AR135" i="6"/>
  <c r="AR136" i="6"/>
  <c r="AI123" i="6"/>
  <c r="AI124" i="6"/>
  <c r="AJ115" i="6"/>
  <c r="AI120" i="6"/>
  <c r="AI121" i="6"/>
  <c r="AQ100" i="6"/>
  <c r="U150" i="6"/>
  <c r="U151" i="6"/>
  <c r="P169" i="6"/>
  <c r="M33" i="11"/>
  <c r="P76" i="6"/>
  <c r="P166" i="6"/>
  <c r="O32" i="3"/>
  <c r="P165" i="6"/>
  <c r="O31" i="3"/>
  <c r="N31" i="11"/>
  <c r="Q45" i="6"/>
  <c r="AA23" i="11"/>
  <c r="W24" i="11"/>
  <c r="AA24" i="11"/>
  <c r="O42" i="11"/>
  <c r="R15" i="6"/>
  <c r="P30" i="11"/>
  <c r="S31" i="6"/>
  <c r="AU68" i="6"/>
  <c r="AU67" i="6"/>
  <c r="AU22" i="6"/>
  <c r="AV22" i="6"/>
  <c r="AV87" i="6"/>
  <c r="AV58" i="6"/>
  <c r="AV101" i="6"/>
  <c r="AV126" i="6"/>
  <c r="AV81" i="6"/>
  <c r="AV116" i="6"/>
  <c r="AV133" i="6"/>
  <c r="AV88" i="6"/>
  <c r="AV132" i="6"/>
  <c r="AV37" i="6"/>
  <c r="AV73" i="6"/>
  <c r="AV111" i="6"/>
  <c r="AV146" i="6"/>
  <c r="AV66" i="6"/>
  <c r="AV68" i="6"/>
  <c r="AV67" i="6"/>
  <c r="AV96" i="6"/>
  <c r="AV117" i="6"/>
  <c r="AV72" i="6"/>
  <c r="AV103" i="6"/>
  <c r="AV57" i="6"/>
  <c r="AV131" i="6"/>
  <c r="AV56" i="6"/>
  <c r="AV7" i="6"/>
  <c r="AV86" i="6"/>
  <c r="AV148" i="6"/>
  <c r="AV147" i="6"/>
  <c r="AV102" i="6"/>
  <c r="AV141" i="6"/>
  <c r="AV51" i="6"/>
  <c r="AV71" i="6"/>
  <c r="AV118" i="6"/>
  <c r="AU7" i="6"/>
  <c r="AU53" i="6"/>
  <c r="AU52" i="6"/>
  <c r="AU128" i="6"/>
  <c r="AU127" i="6"/>
  <c r="AU37" i="6"/>
  <c r="AU113" i="6"/>
  <c r="AU112" i="6"/>
  <c r="AS138" i="6"/>
  <c r="AS139" i="6"/>
  <c r="AT130" i="6"/>
  <c r="AS135" i="6"/>
  <c r="AS136" i="6"/>
  <c r="AJ123" i="6"/>
  <c r="AJ124" i="6"/>
  <c r="AK115" i="6"/>
  <c r="AJ120" i="6"/>
  <c r="AJ121" i="6"/>
  <c r="AR93" i="6"/>
  <c r="AR94" i="6"/>
  <c r="AS85" i="6"/>
  <c r="AR90" i="6"/>
  <c r="AR91" i="6"/>
  <c r="AQ108" i="6"/>
  <c r="AQ109" i="6"/>
  <c r="AR100" i="6"/>
  <c r="AQ105" i="6"/>
  <c r="AQ106" i="6"/>
  <c r="P32" i="11"/>
  <c r="R51" i="11"/>
  <c r="R38" i="11"/>
  <c r="Q46" i="6"/>
  <c r="Q67" i="6"/>
  <c r="Q157" i="6"/>
  <c r="S52" i="6"/>
  <c r="O29" i="11"/>
  <c r="R16" i="6"/>
  <c r="AW88" i="6"/>
  <c r="AW133" i="6"/>
  <c r="AW56" i="6"/>
  <c r="AW141" i="6"/>
  <c r="AW143" i="6"/>
  <c r="AW142" i="6"/>
  <c r="AW148" i="6"/>
  <c r="AW71" i="6"/>
  <c r="AW73" i="6"/>
  <c r="AW87" i="6"/>
  <c r="AW37" i="6"/>
  <c r="AW96" i="6"/>
  <c r="AW132" i="6"/>
  <c r="AW58" i="6"/>
  <c r="AW7" i="6"/>
  <c r="AW103" i="6"/>
  <c r="AW147" i="6"/>
  <c r="AW81" i="6"/>
  <c r="AW102" i="6"/>
  <c r="AW22" i="6"/>
  <c r="AW118" i="6"/>
  <c r="AW117" i="6"/>
  <c r="AW72" i="6"/>
  <c r="AW66" i="6"/>
  <c r="AW68" i="6"/>
  <c r="AW67" i="6"/>
  <c r="AW131" i="6"/>
  <c r="AW116" i="6"/>
  <c r="AW126" i="6"/>
  <c r="AW111" i="6"/>
  <c r="AW51" i="6"/>
  <c r="AW101" i="6"/>
  <c r="AW146" i="6"/>
  <c r="AW57" i="6"/>
  <c r="AW86" i="6"/>
  <c r="AV143" i="6"/>
  <c r="AV142" i="6"/>
  <c r="AV98" i="6"/>
  <c r="AV97" i="6"/>
  <c r="AV53" i="6"/>
  <c r="AV52" i="6"/>
  <c r="AV113" i="6"/>
  <c r="AV112" i="6"/>
  <c r="AV128" i="6"/>
  <c r="AV127" i="6"/>
  <c r="AV83" i="6"/>
  <c r="AV82" i="6"/>
  <c r="AT138" i="6"/>
  <c r="AT139" i="6"/>
  <c r="AU130" i="6"/>
  <c r="AT135" i="6"/>
  <c r="AT136" i="6"/>
  <c r="AK123" i="6"/>
  <c r="AK124" i="6"/>
  <c r="AL115" i="6"/>
  <c r="AK120" i="6"/>
  <c r="AK121" i="6"/>
  <c r="AS93" i="6"/>
  <c r="AS94" i="6"/>
  <c r="AT85" i="6"/>
  <c r="AS90" i="6"/>
  <c r="AS91" i="6"/>
  <c r="AR108" i="6"/>
  <c r="AR109" i="6"/>
  <c r="AS100" i="6"/>
  <c r="AR105" i="6"/>
  <c r="AR106" i="6"/>
  <c r="Q75" i="6"/>
  <c r="S60" i="6"/>
  <c r="S61" i="6"/>
  <c r="R37" i="6"/>
  <c r="O44" i="11"/>
  <c r="T30" i="6"/>
  <c r="Q43" i="11"/>
  <c r="AW113" i="6"/>
  <c r="AW112" i="6"/>
  <c r="AW128" i="6"/>
  <c r="AW127" i="6"/>
  <c r="AW83" i="6"/>
  <c r="AW82" i="6"/>
  <c r="AW98" i="6"/>
  <c r="AW97" i="6"/>
  <c r="AW53" i="6"/>
  <c r="AW52" i="6"/>
  <c r="AX146" i="6"/>
  <c r="AX72" i="6"/>
  <c r="AX111" i="6"/>
  <c r="AX113" i="6"/>
  <c r="AX112" i="6"/>
  <c r="AX132" i="6"/>
  <c r="AX37" i="6"/>
  <c r="AX101" i="6"/>
  <c r="AX133" i="6"/>
  <c r="AX73" i="6"/>
  <c r="AX117" i="6"/>
  <c r="AX58" i="6"/>
  <c r="AX118" i="6"/>
  <c r="AX66" i="6"/>
  <c r="AX88" i="6"/>
  <c r="AX51" i="6"/>
  <c r="AX81" i="6"/>
  <c r="AX103" i="6"/>
  <c r="AX147" i="6"/>
  <c r="AX57" i="6"/>
  <c r="AX148" i="6"/>
  <c r="AX96" i="6"/>
  <c r="AX98" i="6"/>
  <c r="AX97" i="6"/>
  <c r="AX131" i="6"/>
  <c r="AX141" i="6"/>
  <c r="AX143" i="6"/>
  <c r="AX142" i="6"/>
  <c r="AX56" i="6"/>
  <c r="AX116" i="6"/>
  <c r="AX87" i="6"/>
  <c r="AX126" i="6"/>
  <c r="AX102" i="6"/>
  <c r="AX7" i="6"/>
  <c r="AX71" i="6"/>
  <c r="AX86" i="6"/>
  <c r="AU138" i="6"/>
  <c r="AU139" i="6"/>
  <c r="AV130" i="6"/>
  <c r="AU135" i="6"/>
  <c r="AU136" i="6"/>
  <c r="AT93" i="6"/>
  <c r="AT94" i="6"/>
  <c r="AU85" i="6"/>
  <c r="AT90" i="6"/>
  <c r="AT91" i="6"/>
  <c r="AL120" i="6"/>
  <c r="AL121" i="6"/>
  <c r="AL123" i="6"/>
  <c r="AL124" i="6"/>
  <c r="AM115" i="6"/>
  <c r="AS108" i="6"/>
  <c r="AS109" i="6"/>
  <c r="AT100" i="6"/>
  <c r="AS105" i="6"/>
  <c r="AS106" i="6"/>
  <c r="V150" i="6"/>
  <c r="V151" i="6"/>
  <c r="Q169" i="6"/>
  <c r="N33" i="11"/>
  <c r="Q76" i="6"/>
  <c r="Q166" i="6"/>
  <c r="P32" i="3"/>
  <c r="Q165" i="6"/>
  <c r="P31" i="3"/>
  <c r="R45" i="6"/>
  <c r="P42" i="11"/>
  <c r="S15" i="6"/>
  <c r="T31" i="6"/>
  <c r="AX22" i="6"/>
  <c r="AX68" i="6"/>
  <c r="AX67" i="6"/>
  <c r="AX83" i="6"/>
  <c r="AX82" i="6"/>
  <c r="AX128" i="6"/>
  <c r="AX127" i="6"/>
  <c r="AX53" i="6"/>
  <c r="AX52" i="6"/>
  <c r="Q32" i="11"/>
  <c r="Q30" i="11"/>
  <c r="AT108" i="6"/>
  <c r="AT109" i="6"/>
  <c r="AU100" i="6"/>
  <c r="AT105" i="6"/>
  <c r="AT106" i="6"/>
  <c r="AU93" i="6"/>
  <c r="AU94" i="6"/>
  <c r="AV85" i="6"/>
  <c r="AU90" i="6"/>
  <c r="AU91" i="6"/>
  <c r="AM123" i="6"/>
  <c r="AM124" i="6"/>
  <c r="AN115" i="6"/>
  <c r="AM120" i="6"/>
  <c r="AM121" i="6"/>
  <c r="AV138" i="6"/>
  <c r="AV139" i="6"/>
  <c r="AW130" i="6"/>
  <c r="AV135" i="6"/>
  <c r="AV136" i="6"/>
  <c r="S51" i="11"/>
  <c r="S38" i="11"/>
  <c r="O31" i="11"/>
  <c r="R46" i="6"/>
  <c r="R67" i="6"/>
  <c r="R157" i="6"/>
  <c r="T52" i="6"/>
  <c r="S16" i="6"/>
  <c r="P29" i="11"/>
  <c r="AV93" i="6"/>
  <c r="AV94" i="6"/>
  <c r="AW85" i="6"/>
  <c r="AV90" i="6"/>
  <c r="AV91" i="6"/>
  <c r="AW138" i="6"/>
  <c r="AW139" i="6"/>
  <c r="AX130" i="6"/>
  <c r="AW135" i="6"/>
  <c r="AW136" i="6"/>
  <c r="AN123" i="6"/>
  <c r="AN124" i="6"/>
  <c r="AO115" i="6"/>
  <c r="AN120" i="6"/>
  <c r="AN121" i="6"/>
  <c r="AU108" i="6"/>
  <c r="AU109" i="6"/>
  <c r="AV100" i="6"/>
  <c r="AU105" i="6"/>
  <c r="AU106" i="6"/>
  <c r="R75" i="6"/>
  <c r="T60" i="6"/>
  <c r="T61" i="6"/>
  <c r="S37" i="6"/>
  <c r="P44" i="11"/>
  <c r="R43" i="11"/>
  <c r="U30" i="6"/>
  <c r="AO123" i="6"/>
  <c r="AO124" i="6"/>
  <c r="AO120" i="6"/>
  <c r="AO121" i="6"/>
  <c r="AX138" i="6"/>
  <c r="AX139" i="6"/>
  <c r="AX135" i="6"/>
  <c r="AX136" i="6"/>
  <c r="AV108" i="6"/>
  <c r="AV109" i="6"/>
  <c r="AW100" i="6"/>
  <c r="AV105" i="6"/>
  <c r="AV106" i="6"/>
  <c r="AW93" i="6"/>
  <c r="AW94" i="6"/>
  <c r="AX85" i="6"/>
  <c r="AW90" i="6"/>
  <c r="AW91" i="6"/>
  <c r="W150" i="6"/>
  <c r="W151" i="6"/>
  <c r="R169" i="6"/>
  <c r="O33" i="11"/>
  <c r="P31" i="11"/>
  <c r="R76" i="6"/>
  <c r="R166" i="6"/>
  <c r="Q32" i="3"/>
  <c r="R165" i="6"/>
  <c r="Q31" i="3"/>
  <c r="S45" i="6"/>
  <c r="T15" i="6"/>
  <c r="Q42" i="11"/>
  <c r="U31" i="6"/>
  <c r="R30" i="11"/>
  <c r="AX93" i="6"/>
  <c r="AX94" i="6"/>
  <c r="AX90" i="6"/>
  <c r="AX91" i="6"/>
  <c r="AW108" i="6"/>
  <c r="AW109" i="6"/>
  <c r="AX100" i="6"/>
  <c r="AW105" i="6"/>
  <c r="AW106" i="6"/>
  <c r="AP115" i="6"/>
  <c r="T51" i="11"/>
  <c r="T38" i="11"/>
  <c r="S67" i="6"/>
  <c r="S157" i="6"/>
  <c r="S46" i="6"/>
  <c r="U52" i="6"/>
  <c r="Q29" i="11"/>
  <c r="T16" i="6"/>
  <c r="AX108" i="6"/>
  <c r="AX109" i="6"/>
  <c r="AX105" i="6"/>
  <c r="AX106" i="6"/>
  <c r="AP123" i="6"/>
  <c r="AP124" i="6"/>
  <c r="AQ115" i="6"/>
  <c r="AP120" i="6"/>
  <c r="AP121" i="6"/>
  <c r="S75" i="6"/>
  <c r="U60" i="6"/>
  <c r="U61" i="6"/>
  <c r="T37" i="6"/>
  <c r="Q44" i="11"/>
  <c r="V30" i="6"/>
  <c r="AQ123" i="6"/>
  <c r="AQ124" i="6"/>
  <c r="AQ120" i="6"/>
  <c r="AQ121" i="6"/>
  <c r="X150" i="6"/>
  <c r="X151" i="6"/>
  <c r="S169" i="6"/>
  <c r="P33" i="11"/>
  <c r="Q31" i="11"/>
  <c r="S76" i="6"/>
  <c r="S166" i="6"/>
  <c r="R32" i="3"/>
  <c r="S165" i="6"/>
  <c r="R31" i="3"/>
  <c r="T45" i="6"/>
  <c r="R42" i="11"/>
  <c r="U15" i="6"/>
  <c r="V31" i="6"/>
  <c r="AR115" i="6"/>
  <c r="U51" i="11"/>
  <c r="X154" i="6"/>
  <c r="T46" i="6"/>
  <c r="T67" i="6"/>
  <c r="T157" i="6"/>
  <c r="V52" i="6"/>
  <c r="U16" i="6"/>
  <c r="R29" i="11"/>
  <c r="AR123" i="6"/>
  <c r="AR124" i="6"/>
  <c r="AR120" i="6"/>
  <c r="AR121" i="6"/>
  <c r="U38" i="11"/>
  <c r="Y145" i="6"/>
  <c r="T75" i="6"/>
  <c r="V60" i="6"/>
  <c r="V61" i="6"/>
  <c r="U37" i="6"/>
  <c r="R44" i="11"/>
  <c r="W30" i="6"/>
  <c r="Y153" i="6"/>
  <c r="Y154" i="6"/>
  <c r="Z145" i="6"/>
  <c r="Y150" i="6"/>
  <c r="Y151" i="6"/>
  <c r="AS115" i="6"/>
  <c r="T169" i="6"/>
  <c r="Q33" i="11"/>
  <c r="R31" i="11"/>
  <c r="T76" i="6"/>
  <c r="T166" i="6"/>
  <c r="S32" i="3"/>
  <c r="T165" i="6"/>
  <c r="S31" i="3"/>
  <c r="U45" i="6"/>
  <c r="S42" i="11"/>
  <c r="V15" i="6"/>
  <c r="W31" i="6"/>
  <c r="AS123" i="6"/>
  <c r="AS124" i="6"/>
  <c r="AT115" i="6"/>
  <c r="AS120" i="6"/>
  <c r="AS121" i="6"/>
  <c r="Z150" i="6"/>
  <c r="Z151" i="6"/>
  <c r="Z153" i="6"/>
  <c r="Z154" i="6"/>
  <c r="AA145" i="6"/>
  <c r="U67" i="6"/>
  <c r="U157" i="6"/>
  <c r="U46" i="6"/>
  <c r="W52" i="6"/>
  <c r="V16" i="6"/>
  <c r="S29" i="11"/>
  <c r="AA150" i="6"/>
  <c r="AA151" i="6"/>
  <c r="AA153" i="6"/>
  <c r="AA154" i="6"/>
  <c r="AB145" i="6"/>
  <c r="AT123" i="6"/>
  <c r="AT124" i="6"/>
  <c r="AU115" i="6"/>
  <c r="AT120" i="6"/>
  <c r="AT121" i="6"/>
  <c r="U75" i="6"/>
  <c r="W60" i="6"/>
  <c r="W61" i="6"/>
  <c r="V37" i="6"/>
  <c r="S44" i="11"/>
  <c r="X30" i="6"/>
  <c r="AU123" i="6"/>
  <c r="AU124" i="6"/>
  <c r="AV115" i="6"/>
  <c r="AU120" i="6"/>
  <c r="AU121" i="6"/>
  <c r="AB153" i="6"/>
  <c r="AB154" i="6"/>
  <c r="AC145" i="6"/>
  <c r="AB150" i="6"/>
  <c r="AB151" i="6"/>
  <c r="U169" i="6"/>
  <c r="R33" i="11"/>
  <c r="U76" i="6"/>
  <c r="U166" i="6"/>
  <c r="T32" i="3"/>
  <c r="U165" i="6"/>
  <c r="T31" i="3"/>
  <c r="V45" i="6"/>
  <c r="T42" i="11"/>
  <c r="W15" i="6"/>
  <c r="X31" i="6"/>
  <c r="S31" i="11"/>
  <c r="AC153" i="6"/>
  <c r="AC154" i="6"/>
  <c r="AD145" i="6"/>
  <c r="AC150" i="6"/>
  <c r="AC151" i="6"/>
  <c r="AV123" i="6"/>
  <c r="AV124" i="6"/>
  <c r="AW115" i="6"/>
  <c r="AV120" i="6"/>
  <c r="AV121" i="6"/>
  <c r="V67" i="6"/>
  <c r="V157" i="6"/>
  <c r="V46" i="6"/>
  <c r="X64" i="6"/>
  <c r="X52" i="6"/>
  <c r="W16" i="6"/>
  <c r="T29" i="11"/>
  <c r="Y30" i="6"/>
  <c r="Y31" i="6"/>
  <c r="AW123" i="6"/>
  <c r="AW124" i="6"/>
  <c r="AX115" i="6"/>
  <c r="AW120" i="6"/>
  <c r="AW121" i="6"/>
  <c r="Y55" i="6"/>
  <c r="AD153" i="6"/>
  <c r="AD154" i="6"/>
  <c r="AE145" i="6"/>
  <c r="AD150" i="6"/>
  <c r="AD151" i="6"/>
  <c r="V75" i="6"/>
  <c r="X60" i="6"/>
  <c r="X61" i="6"/>
  <c r="W37" i="6"/>
  <c r="T44" i="11"/>
  <c r="AX123" i="6"/>
  <c r="AX124" i="6"/>
  <c r="AX120" i="6"/>
  <c r="AX121" i="6"/>
  <c r="AE153" i="6"/>
  <c r="AE154" i="6"/>
  <c r="AF145" i="6"/>
  <c r="AE150" i="6"/>
  <c r="AE151" i="6"/>
  <c r="Y60" i="6"/>
  <c r="Y61" i="6"/>
  <c r="Y63" i="6"/>
  <c r="Y64" i="6"/>
  <c r="Z55" i="6"/>
  <c r="Z30" i="6"/>
  <c r="Z31" i="6"/>
  <c r="V169" i="6"/>
  <c r="S33" i="11"/>
  <c r="V76" i="6"/>
  <c r="V166" i="6"/>
  <c r="U32" i="3"/>
  <c r="V165" i="6"/>
  <c r="U31" i="3"/>
  <c r="W45" i="6"/>
  <c r="X15" i="6"/>
  <c r="U42" i="11"/>
  <c r="T31" i="11"/>
  <c r="AA30" i="6"/>
  <c r="AA31" i="6"/>
  <c r="AF150" i="6"/>
  <c r="AF151" i="6"/>
  <c r="AF153" i="6"/>
  <c r="AF154" i="6"/>
  <c r="AG145" i="6"/>
  <c r="Z60" i="6"/>
  <c r="Z61" i="6"/>
  <c r="Z63" i="6"/>
  <c r="Z64" i="6"/>
  <c r="AA55" i="6"/>
  <c r="W67" i="6"/>
  <c r="W157" i="6"/>
  <c r="W46" i="6"/>
  <c r="U29" i="11"/>
  <c r="X16" i="6"/>
  <c r="AG153" i="6"/>
  <c r="AG154" i="6"/>
  <c r="AH145" i="6"/>
  <c r="AG150" i="6"/>
  <c r="AG151" i="6"/>
  <c r="AA60" i="6"/>
  <c r="AA61" i="6"/>
  <c r="AA63" i="6"/>
  <c r="AA64" i="6"/>
  <c r="AB55" i="6"/>
  <c r="AB30" i="6"/>
  <c r="AB31" i="6"/>
  <c r="W75" i="6"/>
  <c r="X37" i="6"/>
  <c r="U44" i="11"/>
  <c r="Y15" i="6"/>
  <c r="Y16" i="6"/>
  <c r="AC30" i="6"/>
  <c r="AC31" i="6"/>
  <c r="AB63" i="6"/>
  <c r="AB64" i="6"/>
  <c r="AC55" i="6"/>
  <c r="AB60" i="6"/>
  <c r="AB61" i="6"/>
  <c r="AH150" i="6"/>
  <c r="AH151" i="6"/>
  <c r="AH153" i="6"/>
  <c r="AH154" i="6"/>
  <c r="AI145" i="6"/>
  <c r="W169" i="6"/>
  <c r="T33" i="11"/>
  <c r="W76" i="6"/>
  <c r="W166" i="6"/>
  <c r="V32" i="3"/>
  <c r="W165" i="6"/>
  <c r="V31" i="3"/>
  <c r="U31" i="11"/>
  <c r="X45" i="6"/>
  <c r="AD30" i="6"/>
  <c r="AD31" i="6"/>
  <c r="AI153" i="6"/>
  <c r="AI154" i="6"/>
  <c r="AJ145" i="6"/>
  <c r="AI150" i="6"/>
  <c r="AI151" i="6"/>
  <c r="AC60" i="6"/>
  <c r="AC61" i="6"/>
  <c r="AC63" i="6"/>
  <c r="AC64" i="6"/>
  <c r="AD55" i="6"/>
  <c r="Z15" i="6"/>
  <c r="Z16" i="6"/>
  <c r="X67" i="6"/>
  <c r="X157" i="6"/>
  <c r="X46" i="6"/>
  <c r="AD60" i="6"/>
  <c r="AD61" i="6"/>
  <c r="AD63" i="6"/>
  <c r="AD64" i="6"/>
  <c r="AE55" i="6"/>
  <c r="AJ153" i="6"/>
  <c r="AJ154" i="6"/>
  <c r="AK145" i="6"/>
  <c r="AJ150" i="6"/>
  <c r="AJ151" i="6"/>
  <c r="Y45" i="6"/>
  <c r="Y46" i="6"/>
  <c r="AA15" i="6"/>
  <c r="AA16" i="6"/>
  <c r="AE30" i="6"/>
  <c r="AE31" i="6"/>
  <c r="X79" i="6"/>
  <c r="X75" i="6"/>
  <c r="Z45" i="6"/>
  <c r="Z46" i="6"/>
  <c r="Y70" i="6"/>
  <c r="AK150" i="6"/>
  <c r="AK151" i="6"/>
  <c r="AK153" i="6"/>
  <c r="AK154" i="6"/>
  <c r="AL145" i="6"/>
  <c r="AF30" i="6"/>
  <c r="AF31" i="6"/>
  <c r="AE60" i="6"/>
  <c r="AE61" i="6"/>
  <c r="AE63" i="6"/>
  <c r="AE64" i="6"/>
  <c r="AF55" i="6"/>
  <c r="X76" i="6"/>
  <c r="X166" i="6"/>
  <c r="W32" i="3"/>
  <c r="X165" i="6"/>
  <c r="W31" i="3"/>
  <c r="X169" i="6"/>
  <c r="AL153" i="6"/>
  <c r="AL154" i="6"/>
  <c r="AM145" i="6"/>
  <c r="AL150" i="6"/>
  <c r="AL151" i="6"/>
  <c r="Y78" i="6"/>
  <c r="Y79" i="6"/>
  <c r="Z70" i="6"/>
  <c r="Y75" i="6"/>
  <c r="Y76" i="6"/>
  <c r="AF63" i="6"/>
  <c r="AF64" i="6"/>
  <c r="AG55" i="6"/>
  <c r="AF60" i="6"/>
  <c r="AF61" i="6"/>
  <c r="AG30" i="6"/>
  <c r="AG31" i="6"/>
  <c r="AA45" i="6"/>
  <c r="AA46" i="6"/>
  <c r="AB15" i="6"/>
  <c r="AB16" i="6"/>
  <c r="AG19" i="11"/>
  <c r="C19" i="1"/>
  <c r="AG16" i="11"/>
  <c r="C16" i="1"/>
  <c r="AG22" i="11"/>
  <c r="C22" i="1"/>
  <c r="AG23" i="11"/>
  <c r="C23" i="1"/>
  <c r="AG20" i="11"/>
  <c r="C20" i="1"/>
  <c r="AG21" i="11"/>
  <c r="C21" i="1"/>
  <c r="AG18" i="11"/>
  <c r="C18" i="1"/>
  <c r="AG24" i="11"/>
  <c r="C24" i="1"/>
  <c r="AG17" i="11"/>
  <c r="C17" i="1"/>
  <c r="AB45" i="6"/>
  <c r="AB46" i="6"/>
  <c r="AH30" i="6"/>
  <c r="AH31" i="6"/>
  <c r="Z78" i="6"/>
  <c r="Z79" i="6"/>
  <c r="AA70" i="6"/>
  <c r="Z75" i="6"/>
  <c r="Z76" i="6"/>
  <c r="AG63" i="6"/>
  <c r="AG64" i="6"/>
  <c r="AH55" i="6"/>
  <c r="AG60" i="6"/>
  <c r="AG61" i="6"/>
  <c r="AM153" i="6"/>
  <c r="AM154" i="6"/>
  <c r="AN145" i="6"/>
  <c r="AM150" i="6"/>
  <c r="AM151" i="6"/>
  <c r="AC45" i="6"/>
  <c r="AC46" i="6"/>
  <c r="AN150" i="6"/>
  <c r="AN151" i="6"/>
  <c r="AN153" i="6"/>
  <c r="AN154" i="6"/>
  <c r="AO145" i="6"/>
  <c r="AA78" i="6"/>
  <c r="AA79" i="6"/>
  <c r="AB70" i="6"/>
  <c r="AA75" i="6"/>
  <c r="AA76" i="6"/>
  <c r="AI30" i="6"/>
  <c r="AI31" i="6"/>
  <c r="AC15" i="6"/>
  <c r="AC16" i="6"/>
  <c r="AH60" i="6"/>
  <c r="AH61" i="6"/>
  <c r="AH63" i="6"/>
  <c r="AH64" i="6"/>
  <c r="AI55" i="6"/>
  <c r="AB78" i="6"/>
  <c r="AB79" i="6"/>
  <c r="AC70" i="6"/>
  <c r="AB75" i="6"/>
  <c r="AB76" i="6"/>
  <c r="AI60" i="6"/>
  <c r="AI61" i="6"/>
  <c r="AI63" i="6"/>
  <c r="AI64" i="6"/>
  <c r="AJ55" i="6"/>
  <c r="AJ30" i="6"/>
  <c r="AJ31" i="6"/>
  <c r="AO150" i="6"/>
  <c r="AO151" i="6"/>
  <c r="AO153" i="6"/>
  <c r="AO154" i="6"/>
  <c r="AP145" i="6"/>
  <c r="AD15" i="6"/>
  <c r="AD16" i="6"/>
  <c r="AD45" i="6"/>
  <c r="AD46" i="6"/>
  <c r="AK30" i="6"/>
  <c r="AK31" i="6"/>
  <c r="AC78" i="6"/>
  <c r="AC79" i="6"/>
  <c r="AD70" i="6"/>
  <c r="AC75" i="6"/>
  <c r="AC76" i="6"/>
  <c r="AP153" i="6"/>
  <c r="AP154" i="6"/>
  <c r="AQ145" i="6"/>
  <c r="AP150" i="6"/>
  <c r="AP151" i="6"/>
  <c r="AJ60" i="6"/>
  <c r="AJ61" i="6"/>
  <c r="AJ63" i="6"/>
  <c r="AJ64" i="6"/>
  <c r="AK55" i="6"/>
  <c r="AE15" i="6"/>
  <c r="AE16" i="6"/>
  <c r="AE45" i="6"/>
  <c r="AE46" i="6"/>
  <c r="AQ153" i="6"/>
  <c r="AQ154" i="6"/>
  <c r="AQ150" i="6"/>
  <c r="AQ151" i="6"/>
  <c r="AL30" i="6"/>
  <c r="AL31" i="6"/>
  <c r="AK63" i="6"/>
  <c r="AK64" i="6"/>
  <c r="AL55" i="6"/>
  <c r="AK60" i="6"/>
  <c r="AK61" i="6"/>
  <c r="AD78" i="6"/>
  <c r="AD79" i="6"/>
  <c r="AE70" i="6"/>
  <c r="AD75" i="6"/>
  <c r="AD76" i="6"/>
  <c r="AF15" i="6"/>
  <c r="AF16" i="6"/>
  <c r="AF45" i="6"/>
  <c r="AF46" i="6"/>
  <c r="AE78" i="6"/>
  <c r="AE79" i="6"/>
  <c r="AF70" i="6"/>
  <c r="AE75" i="6"/>
  <c r="AE76" i="6"/>
  <c r="AG15" i="6"/>
  <c r="AG16" i="6"/>
  <c r="AL63" i="6"/>
  <c r="AL64" i="6"/>
  <c r="AM55" i="6"/>
  <c r="AL60" i="6"/>
  <c r="AL61" i="6"/>
  <c r="AR145" i="6"/>
  <c r="AG45" i="6"/>
  <c r="AG46" i="6"/>
  <c r="AM30" i="6"/>
  <c r="AM31" i="6"/>
  <c r="AH45" i="6"/>
  <c r="AH46" i="6"/>
  <c r="AN30" i="6"/>
  <c r="AN31" i="6"/>
  <c r="AH15" i="6"/>
  <c r="AH16" i="6"/>
  <c r="AM63" i="6"/>
  <c r="AM64" i="6"/>
  <c r="AN55" i="6"/>
  <c r="AM60" i="6"/>
  <c r="AM61" i="6"/>
  <c r="AR153" i="6"/>
  <c r="AR154" i="6"/>
  <c r="AS145" i="6"/>
  <c r="AR150" i="6"/>
  <c r="AR151" i="6"/>
  <c r="AF75" i="6"/>
  <c r="AF76" i="6"/>
  <c r="AF78" i="6"/>
  <c r="AF79" i="6"/>
  <c r="AG70" i="6"/>
  <c r="AG78" i="6"/>
  <c r="AG79" i="6"/>
  <c r="AH70" i="6"/>
  <c r="AG75" i="6"/>
  <c r="AG76" i="6"/>
  <c r="AO30" i="6"/>
  <c r="AO31" i="6"/>
  <c r="AS153" i="6"/>
  <c r="AS154" i="6"/>
  <c r="AT145" i="6"/>
  <c r="AS150" i="6"/>
  <c r="AS151" i="6"/>
  <c r="AN63" i="6"/>
  <c r="AN64" i="6"/>
  <c r="AN60" i="6"/>
  <c r="AN61" i="6"/>
  <c r="AI45" i="6"/>
  <c r="AI46" i="6"/>
  <c r="AI15" i="6"/>
  <c r="AI16" i="6"/>
  <c r="AT153" i="6"/>
  <c r="AT154" i="6"/>
  <c r="AU145" i="6"/>
  <c r="AT150" i="6"/>
  <c r="AT151" i="6"/>
  <c r="AJ15" i="6"/>
  <c r="AJ16" i="6"/>
  <c r="AH75" i="6"/>
  <c r="AH76" i="6"/>
  <c r="AH78" i="6"/>
  <c r="AH79" i="6"/>
  <c r="AI70" i="6"/>
  <c r="AO55" i="6"/>
  <c r="AJ45" i="6"/>
  <c r="AJ46" i="6"/>
  <c r="AP30" i="6"/>
  <c r="AP31" i="6"/>
  <c r="AK15" i="6"/>
  <c r="AK16" i="6"/>
  <c r="AQ30" i="6"/>
  <c r="AQ31" i="6"/>
  <c r="AI75" i="6"/>
  <c r="AI76" i="6"/>
  <c r="AI78" i="6"/>
  <c r="AI79" i="6"/>
  <c r="AJ70" i="6"/>
  <c r="AO63" i="6"/>
  <c r="AO64" i="6"/>
  <c r="AP55" i="6"/>
  <c r="AO60" i="6"/>
  <c r="AO61" i="6"/>
  <c r="AK45" i="6"/>
  <c r="AK46" i="6"/>
  <c r="AU153" i="6"/>
  <c r="AU154" i="6"/>
  <c r="AV145" i="6"/>
  <c r="AU150" i="6"/>
  <c r="AU151" i="6"/>
  <c r="AL15" i="6"/>
  <c r="AL16" i="6"/>
  <c r="AL45" i="6"/>
  <c r="AL46" i="6"/>
  <c r="AP63" i="6"/>
  <c r="AP64" i="6"/>
  <c r="AQ55" i="6"/>
  <c r="AP60" i="6"/>
  <c r="AP61" i="6"/>
  <c r="AR30" i="6"/>
  <c r="AR31" i="6"/>
  <c r="AV153" i="6"/>
  <c r="AV154" i="6"/>
  <c r="AW145" i="6"/>
  <c r="AV150" i="6"/>
  <c r="AV151" i="6"/>
  <c r="AJ75" i="6"/>
  <c r="AJ76" i="6"/>
  <c r="AJ78" i="6"/>
  <c r="AJ79" i="6"/>
  <c r="AK70" i="6"/>
  <c r="AS30" i="6"/>
  <c r="AS31" i="6"/>
  <c r="AM15" i="6"/>
  <c r="AM16" i="6"/>
  <c r="AM45" i="6"/>
  <c r="AM46" i="6"/>
  <c r="AQ63" i="6"/>
  <c r="AQ64" i="6"/>
  <c r="AQ60" i="6"/>
  <c r="AQ61" i="6"/>
  <c r="AW153" i="6"/>
  <c r="AW154" i="6"/>
  <c r="AX145" i="6"/>
  <c r="AW150" i="6"/>
  <c r="AW151" i="6"/>
  <c r="AK75" i="6"/>
  <c r="AK76" i="6"/>
  <c r="AK78" i="6"/>
  <c r="AK79" i="6"/>
  <c r="AL70" i="6"/>
  <c r="AL78" i="6"/>
  <c r="AL79" i="6"/>
  <c r="AM70" i="6"/>
  <c r="AL75" i="6"/>
  <c r="AL76" i="6"/>
  <c r="AN15" i="6"/>
  <c r="AN16" i="6"/>
  <c r="AN45" i="6"/>
  <c r="AN46" i="6"/>
  <c r="AR55" i="6"/>
  <c r="AX153" i="6"/>
  <c r="AX154" i="6"/>
  <c r="AX150" i="6"/>
  <c r="AX151" i="6"/>
  <c r="AT30" i="6"/>
  <c r="AT31" i="6"/>
  <c r="AU30" i="6"/>
  <c r="AU31" i="6"/>
  <c r="AO15" i="6"/>
  <c r="AO16" i="6"/>
  <c r="AO45" i="6"/>
  <c r="AO46" i="6"/>
  <c r="AR63" i="6"/>
  <c r="AR64" i="6"/>
  <c r="AS55" i="6"/>
  <c r="AR60" i="6"/>
  <c r="AR61" i="6"/>
  <c r="AM78" i="6"/>
  <c r="AM79" i="6"/>
  <c r="AN70" i="6"/>
  <c r="AM75" i="6"/>
  <c r="AM76" i="6"/>
  <c r="AP45" i="6"/>
  <c r="AP46" i="6"/>
  <c r="AV30" i="6"/>
  <c r="AV31" i="6"/>
  <c r="AN78" i="6"/>
  <c r="AN79" i="6"/>
  <c r="AO70" i="6"/>
  <c r="AN75" i="6"/>
  <c r="AN76" i="6"/>
  <c r="AS63" i="6"/>
  <c r="AS64" i="6"/>
  <c r="AT55" i="6"/>
  <c r="AS60" i="6"/>
  <c r="AS61" i="6"/>
  <c r="AQ45" i="6"/>
  <c r="AQ46" i="6"/>
  <c r="AW30" i="6"/>
  <c r="AW31" i="6"/>
  <c r="AO75" i="6"/>
  <c r="AO76" i="6"/>
  <c r="AO78" i="6"/>
  <c r="AO79" i="6"/>
  <c r="AP70" i="6"/>
  <c r="AT63" i="6"/>
  <c r="AT64" i="6"/>
  <c r="AU55" i="6"/>
  <c r="AT60" i="6"/>
  <c r="AT61" i="6"/>
  <c r="AP15" i="6"/>
  <c r="AP16" i="6"/>
  <c r="AR45" i="6"/>
  <c r="AR46" i="6"/>
  <c r="AU63" i="6"/>
  <c r="AU64" i="6"/>
  <c r="AV55" i="6"/>
  <c r="AU60" i="6"/>
  <c r="AU61" i="6"/>
  <c r="AX30" i="6"/>
  <c r="AX31" i="6"/>
  <c r="AQ15" i="6"/>
  <c r="AQ16" i="6"/>
  <c r="AP78" i="6"/>
  <c r="AP79" i="6"/>
  <c r="AQ70" i="6"/>
  <c r="AP75" i="6"/>
  <c r="AP76" i="6"/>
  <c r="AV63" i="6"/>
  <c r="AV64" i="6"/>
  <c r="AV60" i="6"/>
  <c r="AV61" i="6"/>
  <c r="AR15" i="6"/>
  <c r="AR16" i="6"/>
  <c r="AQ78" i="6"/>
  <c r="AQ79" i="6"/>
  <c r="AR70" i="6"/>
  <c r="AQ75" i="6"/>
  <c r="AQ76" i="6"/>
  <c r="AS45" i="6"/>
  <c r="AS46" i="6"/>
  <c r="AS15" i="6"/>
  <c r="AS16" i="6"/>
  <c r="AR78" i="6"/>
  <c r="AR79" i="6"/>
  <c r="AS70" i="6"/>
  <c r="AR75" i="6"/>
  <c r="AR76" i="6"/>
  <c r="AW55" i="6"/>
  <c r="AT45" i="6"/>
  <c r="AT46" i="6"/>
  <c r="AU45" i="6"/>
  <c r="AU46" i="6"/>
  <c r="AS78" i="6"/>
  <c r="AS79" i="6"/>
  <c r="AT70" i="6"/>
  <c r="AS75" i="6"/>
  <c r="AS76" i="6"/>
  <c r="AW63" i="6"/>
  <c r="AW64" i="6"/>
  <c r="AX55" i="6"/>
  <c r="AW60" i="6"/>
  <c r="AW61" i="6"/>
  <c r="AT15" i="6"/>
  <c r="AT16" i="6"/>
  <c r="AX63" i="6"/>
  <c r="AX64" i="6"/>
  <c r="AX60" i="6"/>
  <c r="AT78" i="6"/>
  <c r="AT79" i="6"/>
  <c r="AU70" i="6"/>
  <c r="AT75" i="6"/>
  <c r="AT76" i="6"/>
  <c r="AU15" i="6"/>
  <c r="AU16" i="6"/>
  <c r="AX61" i="6"/>
  <c r="AV45" i="6"/>
  <c r="AV46" i="6"/>
  <c r="AW45" i="6"/>
  <c r="AW46" i="6"/>
  <c r="AU78" i="6"/>
  <c r="AU79" i="6"/>
  <c r="AV70" i="6"/>
  <c r="AU75" i="6"/>
  <c r="AU76" i="6"/>
  <c r="AV15" i="6"/>
  <c r="AV16" i="6"/>
  <c r="AV78" i="6"/>
  <c r="AV79" i="6"/>
  <c r="AW70" i="6"/>
  <c r="AV75" i="6"/>
  <c r="AV76" i="6"/>
  <c r="AW15" i="6"/>
  <c r="AW16" i="6"/>
  <c r="AX45" i="6"/>
  <c r="AX46" i="6"/>
  <c r="AX15" i="6"/>
  <c r="AX16" i="6"/>
  <c r="AW78" i="6"/>
  <c r="AW79" i="6"/>
  <c r="AX70" i="6"/>
  <c r="AW75" i="6"/>
  <c r="AW76" i="6"/>
  <c r="AX78" i="6"/>
  <c r="AX79" i="6"/>
  <c r="AX75" i="6"/>
  <c r="AX76" i="6"/>
  <c r="L5" i="11" a="1"/>
  <c r="L5" i="11"/>
  <c r="N5" i="11"/>
  <c r="O5" i="11"/>
  <c r="L6" i="11"/>
  <c r="N6" i="11"/>
  <c r="O6" i="11"/>
  <c r="L7" i="11"/>
  <c r="N7" i="11"/>
  <c r="O7" i="11"/>
  <c r="L8" i="11"/>
  <c r="N8" i="11"/>
  <c r="O8" i="11"/>
  <c r="L9" i="11"/>
  <c r="N9" i="11"/>
  <c r="O9" i="11"/>
  <c r="L10" i="11"/>
  <c r="N10" i="11"/>
  <c r="O10" i="11"/>
  <c r="L11" i="11"/>
  <c r="N11" i="11"/>
  <c r="O11" i="11"/>
  <c r="L12" i="11"/>
  <c r="N12" i="11"/>
  <c r="O12" i="11"/>
  <c r="L13" i="11"/>
  <c r="N13" i="11"/>
  <c r="O13" i="11"/>
  <c r="L14" i="11"/>
  <c r="N14" i="11"/>
  <c r="O14" i="11"/>
  <c r="L15" i="11"/>
  <c r="N15" i="11"/>
  <c r="O15" i="11"/>
  <c r="L16" i="11"/>
  <c r="N16" i="11"/>
  <c r="O16" i="11"/>
  <c r="L17" i="11"/>
  <c r="N17" i="11"/>
  <c r="O17" i="11"/>
  <c r="L18" i="11"/>
  <c r="N18" i="11"/>
  <c r="O18" i="11"/>
  <c r="L19" i="11"/>
  <c r="N19" i="11"/>
  <c r="O19" i="11"/>
  <c r="L20" i="11"/>
  <c r="N20" i="11"/>
  <c r="O20" i="11"/>
  <c r="L21" i="11"/>
  <c r="N21" i="11"/>
  <c r="O21" i="11"/>
  <c r="L22" i="11"/>
  <c r="N22" i="11"/>
  <c r="O22" i="11"/>
  <c r="L23" i="11"/>
  <c r="N23" i="11"/>
  <c r="O23" i="11"/>
  <c r="L24" i="11"/>
  <c r="N24" i="11"/>
  <c r="O24" i="11"/>
  <c r="M5" i="11"/>
  <c r="M24" i="11"/>
  <c r="M23" i="11"/>
  <c r="M22" i="11"/>
  <c r="M21" i="11"/>
  <c r="M20" i="11"/>
  <c r="M19" i="11"/>
  <c r="M18" i="11"/>
  <c r="M17" i="11"/>
  <c r="M16" i="11"/>
  <c r="M15" i="11"/>
  <c r="M14" i="11"/>
  <c r="M13" i="11"/>
  <c r="M12" i="11"/>
  <c r="M11" i="11"/>
  <c r="M10" i="11"/>
  <c r="M9" i="11"/>
  <c r="M8" i="11"/>
  <c r="M7" i="11"/>
  <c r="M6" i="11"/>
  <c r="D8" i="3" a="1"/>
  <c r="D8" i="3"/>
  <c r="D11" i="3"/>
  <c r="D19" i="3"/>
  <c r="D21" i="3"/>
  <c r="D22" i="3"/>
  <c r="D24" i="3"/>
  <c r="K5" i="1"/>
  <c r="L5" i="1"/>
  <c r="M5" i="1"/>
  <c r="K8" i="1"/>
  <c r="L8" i="1"/>
  <c r="M8" i="1"/>
  <c r="E5" i="3"/>
  <c r="E8" i="3"/>
  <c r="E11" i="3"/>
  <c r="E19" i="3"/>
  <c r="E21" i="3"/>
  <c r="E22" i="3"/>
  <c r="E24" i="3"/>
  <c r="F5" i="3"/>
  <c r="F8" i="3"/>
  <c r="F11" i="3"/>
  <c r="F19" i="3"/>
  <c r="F21" i="3"/>
  <c r="F22" i="3"/>
  <c r="F24" i="3"/>
  <c r="G5" i="3"/>
  <c r="G8" i="3"/>
  <c r="G11" i="3"/>
  <c r="G19" i="3"/>
  <c r="G21" i="3"/>
  <c r="G22" i="3"/>
  <c r="G24" i="3"/>
  <c r="H5" i="3"/>
  <c r="H8" i="3"/>
  <c r="H11" i="3"/>
  <c r="H19" i="3"/>
  <c r="H21" i="3"/>
  <c r="H22" i="3"/>
  <c r="H24" i="3"/>
  <c r="I5" i="3"/>
  <c r="I8" i="3"/>
  <c r="I11" i="3"/>
  <c r="I19" i="3"/>
  <c r="I21" i="3"/>
  <c r="I22" i="3"/>
  <c r="I24" i="3"/>
  <c r="J5" i="3"/>
  <c r="J8" i="3"/>
  <c r="J11" i="3"/>
  <c r="J19" i="3"/>
  <c r="J21" i="3"/>
  <c r="J22" i="3"/>
  <c r="J24" i="3"/>
  <c r="K5" i="3"/>
  <c r="K8" i="3"/>
  <c r="K11" i="3"/>
  <c r="K19" i="3"/>
  <c r="K21" i="3"/>
  <c r="K22" i="3"/>
  <c r="K24" i="3"/>
  <c r="L5" i="3"/>
  <c r="L8" i="3"/>
  <c r="L11" i="3"/>
  <c r="L19" i="3"/>
  <c r="L21" i="3"/>
  <c r="L22" i="3"/>
  <c r="L24" i="3"/>
  <c r="M5" i="3"/>
  <c r="M8" i="3"/>
  <c r="M11" i="3"/>
  <c r="M19" i="3"/>
  <c r="M21" i="3"/>
  <c r="M22" i="3"/>
  <c r="M24" i="3"/>
  <c r="N5" i="3"/>
  <c r="N8" i="3"/>
  <c r="N11" i="3"/>
  <c r="N19" i="3"/>
  <c r="N21" i="3"/>
  <c r="N22" i="3"/>
  <c r="N24" i="3"/>
  <c r="O5" i="3"/>
  <c r="O8" i="3"/>
  <c r="O11" i="3"/>
  <c r="O19" i="3"/>
  <c r="O21" i="3"/>
  <c r="O22" i="3"/>
  <c r="O24" i="3"/>
  <c r="P5" i="3"/>
  <c r="P8" i="3"/>
  <c r="P11" i="3"/>
  <c r="P19" i="3"/>
  <c r="P21" i="3"/>
  <c r="P22" i="3"/>
  <c r="P24" i="3"/>
  <c r="Q5" i="3"/>
  <c r="Q8" i="3"/>
  <c r="Q11" i="3"/>
  <c r="Q19" i="3"/>
  <c r="Q21" i="3"/>
  <c r="Q22" i="3"/>
  <c r="Q24" i="3"/>
  <c r="R5" i="3"/>
  <c r="R8" i="3"/>
  <c r="R11" i="3"/>
  <c r="R19" i="3"/>
  <c r="R21" i="3"/>
  <c r="R22" i="3"/>
  <c r="R24" i="3"/>
  <c r="S5" i="3"/>
  <c r="S8" i="3"/>
  <c r="S11" i="3"/>
  <c r="S19" i="3"/>
  <c r="S21" i="3"/>
  <c r="S22" i="3"/>
  <c r="S24" i="3"/>
  <c r="T5" i="3"/>
  <c r="T8" i="3"/>
  <c r="T11" i="3"/>
  <c r="T19" i="3"/>
  <c r="T21" i="3"/>
  <c r="T22" i="3"/>
  <c r="T24" i="3"/>
  <c r="U5" i="3"/>
  <c r="U8" i="3"/>
  <c r="U11" i="3"/>
  <c r="U19" i="3"/>
  <c r="U21" i="3"/>
  <c r="U22" i="3"/>
  <c r="U24" i="3"/>
  <c r="V5" i="3"/>
  <c r="V8" i="3"/>
  <c r="V11" i="3"/>
  <c r="V19" i="3"/>
  <c r="V21" i="3"/>
  <c r="V22" i="3"/>
  <c r="V24" i="3"/>
  <c r="W5" i="3"/>
  <c r="W8" i="3"/>
  <c r="W11" i="3"/>
  <c r="W19" i="3"/>
  <c r="W21" i="3"/>
  <c r="W22" i="3"/>
  <c r="W24" i="3"/>
  <c r="K7" i="1"/>
  <c r="L7" i="1"/>
  <c r="M7" i="1"/>
  <c r="K6" i="1"/>
  <c r="L6" i="1"/>
  <c r="M6" i="1"/>
  <c r="D5" i="1" a="1"/>
  <c r="D24" i="1"/>
  <c r="D6" i="1"/>
  <c r="D12" i="1"/>
  <c r="D18" i="1"/>
  <c r="D20" i="1"/>
  <c r="D17" i="1"/>
  <c r="D14" i="1"/>
  <c r="D13" i="1"/>
  <c r="D19" i="1"/>
  <c r="D15" i="1"/>
  <c r="D7" i="1"/>
  <c r="D11" i="1"/>
  <c r="D21" i="1"/>
  <c r="D5" i="1"/>
  <c r="D10" i="1"/>
  <c r="D9" i="1"/>
  <c r="D16" i="1"/>
  <c r="D8" i="1"/>
  <c r="D23" i="1"/>
  <c r="D22" i="1"/>
  <c r="AF5" i="11" a="1"/>
  <c r="AF9" i="11"/>
  <c r="AG9" i="11"/>
  <c r="C9" i="1"/>
  <c r="AF6" i="11"/>
  <c r="AG6" i="11"/>
  <c r="C6" i="1"/>
  <c r="AF22" i="11"/>
  <c r="AF7" i="11"/>
  <c r="AG7" i="11"/>
  <c r="C7" i="1"/>
  <c r="AF23" i="11"/>
  <c r="AF20" i="11"/>
  <c r="AF13" i="11"/>
  <c r="AG13" i="11"/>
  <c r="C13" i="1"/>
  <c r="AF10" i="11"/>
  <c r="AG10" i="11"/>
  <c r="C10" i="1"/>
  <c r="AF15" i="11"/>
  <c r="AG15" i="11"/>
  <c r="C15" i="1"/>
  <c r="AF12" i="11"/>
  <c r="AG12" i="11"/>
  <c r="C12" i="1"/>
  <c r="AF5" i="11"/>
  <c r="AF21" i="11"/>
  <c r="AF18" i="11"/>
  <c r="AF11" i="11"/>
  <c r="AG11" i="11"/>
  <c r="C11" i="1"/>
  <c r="AF8" i="11"/>
  <c r="AG8" i="11"/>
  <c r="C8" i="1"/>
  <c r="AF24" i="11"/>
  <c r="AF17" i="11"/>
  <c r="AF14" i="11"/>
  <c r="AF16" i="11"/>
  <c r="AF19" i="11"/>
  <c r="AG14" i="11"/>
  <c r="C14" i="1"/>
  <c r="P5" i="11" a="1"/>
  <c r="P23" i="11"/>
  <c r="Q23" i="11"/>
  <c r="P16" i="11"/>
  <c r="Q16" i="11"/>
  <c r="P19" i="11"/>
  <c r="Q19" i="11"/>
  <c r="P20" i="11"/>
  <c r="Q20" i="11"/>
  <c r="P6" i="11"/>
  <c r="Q6" i="11"/>
  <c r="P12" i="11"/>
  <c r="Q12" i="11"/>
  <c r="P17" i="11"/>
  <c r="Q17" i="11"/>
  <c r="P22" i="11"/>
  <c r="Q22" i="11"/>
  <c r="P11" i="11"/>
  <c r="Q11" i="11"/>
  <c r="P14" i="11"/>
  <c r="Q14" i="11"/>
  <c r="P15" i="11"/>
  <c r="Q15" i="11"/>
  <c r="P18" i="11"/>
  <c r="Q18" i="11"/>
  <c r="P9" i="11"/>
  <c r="Q9" i="11"/>
  <c r="P21" i="11"/>
  <c r="Q21" i="11"/>
  <c r="P7" i="11"/>
  <c r="Q7" i="11"/>
  <c r="P13" i="11"/>
  <c r="Q13" i="11"/>
  <c r="P8" i="11"/>
  <c r="Q8" i="11"/>
  <c r="P10" i="11"/>
  <c r="Q10" i="11"/>
  <c r="P5" i="11"/>
  <c r="Q5" i="11"/>
  <c r="P24" i="11"/>
  <c r="Q24" i="11"/>
</calcChain>
</file>

<file path=xl/sharedStrings.xml><?xml version="1.0" encoding="utf-8"?>
<sst xmlns="http://schemas.openxmlformats.org/spreadsheetml/2006/main" count="289" uniqueCount="123">
  <si>
    <t>Oil</t>
  </si>
  <si>
    <t>Other</t>
  </si>
  <si>
    <t>Current Cost of Energy</t>
  </si>
  <si>
    <t>Project Cost</t>
  </si>
  <si>
    <t>Baseline Energy Costs</t>
  </si>
  <si>
    <t>New Energy Costs</t>
  </si>
  <si>
    <t>Cumulative</t>
  </si>
  <si>
    <t>Total</t>
  </si>
  <si>
    <t>All</t>
  </si>
  <si>
    <t>Voluntary Retired Funds</t>
  </si>
  <si>
    <t>Gasoline</t>
  </si>
  <si>
    <t>Principal</t>
  </si>
  <si>
    <t>Rate</t>
  </si>
  <si>
    <t>End of Year Balance</t>
  </si>
  <si>
    <t>Diesel</t>
  </si>
  <si>
    <t>Annual Bill</t>
  </si>
  <si>
    <t>Electricity</t>
  </si>
  <si>
    <t>Copyright © 2016 Environmental Finance Center at the University of North Carolina, Chapel Hill. efc.sog.unc.edu</t>
  </si>
  <si>
    <t>ALL RIGHTS RESERVED</t>
  </si>
  <si>
    <t>version 1.0</t>
  </si>
  <si>
    <t xml:space="preserve">Download the latest version of this tool at http://efc.sog.unc.edu. </t>
  </si>
  <si>
    <t>Email Glenn Barnes at glennbarnes@sog.unc.edu</t>
  </si>
  <si>
    <t>Natural Gas</t>
  </si>
  <si>
    <t>+</t>
  </si>
  <si>
    <t>+/-</t>
  </si>
  <si>
    <t>-</t>
  </si>
  <si>
    <t>Annual Return</t>
  </si>
  <si>
    <t>Cumulative Return</t>
  </si>
  <si>
    <t>Baseline energy use</t>
  </si>
  <si>
    <t>new energy use</t>
  </si>
  <si>
    <t>Annual Cost Inflation</t>
  </si>
  <si>
    <t>Annual Management Fee</t>
  </si>
  <si>
    <t>Percentage of Project Cost</t>
  </si>
  <si>
    <t>Total Annual Cost of Energy</t>
  </si>
  <si>
    <t>Project</t>
  </si>
  <si>
    <t>Current Annual Energy Consumption</t>
  </si>
  <si>
    <t>Projected New Annual Energy Consumption</t>
  </si>
  <si>
    <t>Retirement Date of Asset</t>
  </si>
  <si>
    <t>Annual Efficiency Loss</t>
  </si>
  <si>
    <t>First Payment Due</t>
  </si>
  <si>
    <t>End of Life Costs</t>
  </si>
  <si>
    <t>Until Project Costs Recovered</t>
  </si>
  <si>
    <t>After Project Costs Recovered</t>
  </si>
  <si>
    <t>In Year:</t>
  </si>
  <si>
    <t>Operating Cost Savings</t>
  </si>
  <si>
    <t>Loan Payments</t>
  </si>
  <si>
    <t>Internal Energy Revolving Fund Wizard</t>
  </si>
  <si>
    <t>Interest on Fund Balance in Bank</t>
  </si>
  <si>
    <t>Beginning Balance</t>
  </si>
  <si>
    <t>Capital Investment</t>
  </si>
  <si>
    <t>Total Annual Project Return</t>
  </si>
  <si>
    <t>Administrative Costs</t>
  </si>
  <si>
    <t>Total Annual Investment &amp; Costs</t>
  </si>
  <si>
    <t>Balance Before Interest</t>
  </si>
  <si>
    <t>Annual Net Income</t>
  </si>
  <si>
    <t>Cumulative Investment</t>
  </si>
  <si>
    <t>Start Year of Project</t>
  </si>
  <si>
    <t>per year</t>
  </si>
  <si>
    <t>Can you Afford to Start this Project in this Year?</t>
  </si>
  <si>
    <t>End of Life Cost Savings</t>
  </si>
  <si>
    <t>Money In</t>
  </si>
  <si>
    <t>OP</t>
  </si>
  <si>
    <t>Project cost</t>
  </si>
  <si>
    <t>EOL</t>
  </si>
  <si>
    <t>BAU</t>
  </si>
  <si>
    <t>cum</t>
  </si>
  <si>
    <t>cum total</t>
  </si>
  <si>
    <t>Questions, comments, and suggestions are always welcome.</t>
  </si>
  <si>
    <t>kWh</t>
  </si>
  <si>
    <t>gallon</t>
  </si>
  <si>
    <t>IERF Balance</t>
  </si>
  <si>
    <t>Total Money Spent</t>
  </si>
  <si>
    <t>Fixed Annual Amount</t>
  </si>
  <si>
    <t>Voluntarily Retired Funds</t>
  </si>
  <si>
    <t>EOY Balance</t>
  </si>
  <si>
    <t>Balance BEFORE Loan</t>
  </si>
  <si>
    <t>End of Year IERF Balance:
Pink means the fund is out of money!</t>
  </si>
  <si>
    <t>How much capital do you want to start with?</t>
  </si>
  <si>
    <t>Need to use debt financing?</t>
  </si>
  <si>
    <t>Leave blank if no loans needed</t>
  </si>
  <si>
    <t>Additional Deposits</t>
  </si>
  <si>
    <t>Yes</t>
  </si>
  <si>
    <t>No</t>
  </si>
  <si>
    <t>Start-Up Costs</t>
  </si>
  <si>
    <t>Include this in the IERF cash flow?</t>
  </si>
  <si>
    <t>% of Bill from Volumetric Charge</t>
  </si>
  <si>
    <t>Unit</t>
  </si>
  <si>
    <t>Project Label</t>
  </si>
  <si>
    <t>Estimated Current Cost of Energy</t>
  </si>
  <si>
    <t>Cum.</t>
  </si>
  <si>
    <t>Ann.</t>
  </si>
  <si>
    <t>Estimated Annual Energy Costs Avoided</t>
  </si>
  <si>
    <t>Avoided Costs Reinvested</t>
  </si>
  <si>
    <t>Avoided Costs Removed from IERF</t>
  </si>
  <si>
    <t>Cumulative Avoided Costs Retired</t>
  </si>
  <si>
    <t>Avoided Energy Costs</t>
  </si>
  <si>
    <t>AEC Removed from IERF</t>
  </si>
  <si>
    <t>Cumulative AEC Retired</t>
  </si>
  <si>
    <t>AEC Reinvested</t>
  </si>
  <si>
    <t>AEC Removed</t>
  </si>
  <si>
    <t>AEC</t>
  </si>
  <si>
    <t>Term (Years)</t>
  </si>
  <si>
    <t>Project Number</t>
  </si>
  <si>
    <t>Project Name</t>
  </si>
  <si>
    <t>Money In/ Out of IERF</t>
  </si>
  <si>
    <t>Will the project save you money over its lifetime?</t>
  </si>
  <si>
    <t>Pump Upgrade</t>
  </si>
  <si>
    <t>Insulation</t>
  </si>
  <si>
    <t>Therms</t>
  </si>
  <si>
    <t>When do you want to start your IERF?</t>
  </si>
  <si>
    <t>Energy Source</t>
  </si>
  <si>
    <t>Percent of Avoided Energy Costs Reinvested in IERF</t>
  </si>
  <si>
    <t>Withdrawals</t>
  </si>
  <si>
    <t>Annual Interest Earnings</t>
  </si>
  <si>
    <r>
      <t>Operating Cost Savings</t>
    </r>
    <r>
      <rPr>
        <sz val="10"/>
        <color theme="1"/>
        <rFont val="Calibri"/>
        <family val="2"/>
        <scheme val="minor"/>
      </rPr>
      <t xml:space="preserve"> 
</t>
    </r>
    <r>
      <rPr>
        <sz val="9"/>
        <color theme="1"/>
        <rFont val="Calibri"/>
        <family val="2"/>
        <scheme val="minor"/>
      </rPr>
      <t>(If operating costs will rise, enter a negative number)</t>
    </r>
  </si>
  <si>
    <t>Search for "Internal Energy Revolving Fund" in Resources / Tools.</t>
  </si>
  <si>
    <t>And / Or</t>
  </si>
  <si>
    <t>Investment into IERF</t>
  </si>
  <si>
    <t>Total removed from IERF</t>
  </si>
  <si>
    <t>Vol. Retired</t>
  </si>
  <si>
    <t>Simple Payback Period</t>
  </si>
  <si>
    <t>End of Life Cost Savings (If disposal costs are higher, enter a negative number)</t>
  </si>
  <si>
    <t>VFD's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</si>
</sst>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4" x14ac:knownFonts="1">
    <font>
      <sz val="11"/>
      <color theme="1"/>
      <name val="Calibri"/>
      <family val="2"/>
      <scheme val="minor"/>
    </font>
    <font>
      <sz val="11"/>
      <color theme="1"/>
      <name val="Calibri"/>
      <family val="2"/>
      <scheme val="minor"/>
    </font>
    <font>
      <b/>
      <sz val="26"/>
      <color theme="0"/>
      <name val="Calibri"/>
      <family val="2"/>
      <scheme val="minor"/>
    </font>
    <font>
      <b/>
      <sz val="20"/>
      <color theme="1"/>
      <name val="Calibri"/>
      <family val="2"/>
      <scheme val="minor"/>
    </font>
    <font>
      <b/>
      <sz val="16"/>
      <color theme="0"/>
      <name val="Calibri"/>
      <family val="2"/>
      <scheme val="minor"/>
    </font>
    <font>
      <sz val="10"/>
      <color theme="1" tint="0.34998626667073579"/>
      <name val="Arial"/>
      <family val="2"/>
    </font>
    <font>
      <u/>
      <sz val="11"/>
      <color theme="10"/>
      <name val="Calibri"/>
      <family val="2"/>
      <scheme val="minor"/>
    </font>
    <font>
      <u/>
      <sz val="12"/>
      <color theme="10"/>
      <name val="Segoe UI"/>
      <family val="2"/>
    </font>
    <font>
      <sz val="12"/>
      <color theme="1"/>
      <name val="Segoe UI"/>
      <family val="2"/>
    </font>
    <font>
      <u/>
      <sz val="12"/>
      <color theme="10"/>
      <name val="Calibri"/>
      <family val="2"/>
      <scheme val="minor"/>
    </font>
    <font>
      <b/>
      <sz val="12"/>
      <color theme="1"/>
      <name val="Segoe UI"/>
      <family val="2"/>
    </font>
    <font>
      <sz val="11"/>
      <color theme="4" tint="0.79998168889431442"/>
      <name val="Calibri"/>
      <family val="2"/>
      <scheme val="minor"/>
    </font>
    <font>
      <sz val="10"/>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cellStyleXfs>
  <cellXfs count="203">
    <xf numFmtId="0" fontId="0" fillId="0" borderId="0" xfId="0"/>
    <xf numFmtId="44" fontId="0" fillId="0" borderId="0" xfId="1" applyFont="1"/>
    <xf numFmtId="164" fontId="0" fillId="0" borderId="0" xfId="1" applyNumberFormat="1" applyFont="1"/>
    <xf numFmtId="9" fontId="0" fillId="0" borderId="0" xfId="2" applyFont="1"/>
    <xf numFmtId="0" fontId="3" fillId="2" borderId="0" xfId="0" applyFont="1" applyFill="1" applyBorder="1" applyAlignment="1">
      <alignment vertical="center"/>
    </xf>
    <xf numFmtId="0" fontId="3" fillId="3" borderId="0" xfId="0" applyFont="1" applyFill="1" applyBorder="1" applyAlignment="1">
      <alignment vertical="center"/>
    </xf>
    <xf numFmtId="0" fontId="0" fillId="3" borderId="0" xfId="0" applyFill="1"/>
    <xf numFmtId="0" fontId="5" fillId="3" borderId="0" xfId="4" applyFont="1" applyFill="1" applyAlignment="1" applyProtection="1">
      <alignment horizontal="center"/>
    </xf>
    <xf numFmtId="0" fontId="8" fillId="3" borderId="0" xfId="0" applyFont="1" applyFill="1"/>
    <xf numFmtId="0" fontId="9" fillId="3" borderId="0" xfId="5" applyFont="1" applyFill="1" applyAlignment="1" applyProtection="1"/>
    <xf numFmtId="0" fontId="10" fillId="3" borderId="0" xfId="0" applyFont="1" applyFill="1"/>
    <xf numFmtId="0" fontId="10" fillId="3" borderId="0" xfId="0" applyFont="1" applyFill="1" applyAlignment="1">
      <alignment horizontal="right"/>
    </xf>
    <xf numFmtId="0" fontId="0" fillId="4" borderId="0" xfId="0" applyFill="1" applyBorder="1"/>
    <xf numFmtId="0" fontId="0" fillId="0" borderId="0" xfId="0" applyAlignment="1">
      <alignment horizontal="center" vertical="center" wrapText="1"/>
    </xf>
    <xf numFmtId="0" fontId="0" fillId="4" borderId="0" xfId="0" applyFill="1" applyAlignment="1">
      <alignment horizontal="center" vertical="center" wrapText="1"/>
    </xf>
    <xf numFmtId="0" fontId="0" fillId="4" borderId="0" xfId="0" applyFill="1"/>
    <xf numFmtId="9" fontId="0" fillId="4" borderId="0" xfId="2" applyFont="1" applyFill="1"/>
    <xf numFmtId="164" fontId="0" fillId="4" borderId="0" xfId="1" applyNumberFormat="1" applyFont="1" applyFill="1"/>
    <xf numFmtId="0" fontId="0" fillId="5" borderId="0" xfId="0" applyFill="1"/>
    <xf numFmtId="0" fontId="0" fillId="5" borderId="0" xfId="0" applyFill="1" applyAlignment="1"/>
    <xf numFmtId="0" fontId="0" fillId="5" borderId="0" xfId="0" applyFill="1" applyAlignment="1">
      <alignment horizontal="center"/>
    </xf>
    <xf numFmtId="164" fontId="0" fillId="5" borderId="0" xfId="0" applyNumberFormat="1" applyFill="1"/>
    <xf numFmtId="0" fontId="0" fillId="5" borderId="0" xfId="0" applyFill="1" applyAlignment="1">
      <alignment horizontal="center" vertical="center" wrapText="1"/>
    </xf>
    <xf numFmtId="0" fontId="0" fillId="3" borderId="10" xfId="0" applyFill="1" applyBorder="1"/>
    <xf numFmtId="164" fontId="0" fillId="3" borderId="5" xfId="0" applyNumberFormat="1" applyFill="1" applyBorder="1"/>
    <xf numFmtId="164" fontId="0" fillId="3" borderId="11" xfId="1" applyNumberFormat="1" applyFont="1" applyFill="1" applyBorder="1"/>
    <xf numFmtId="164" fontId="0" fillId="3" borderId="11" xfId="0" applyNumberFormat="1" applyFill="1" applyBorder="1"/>
    <xf numFmtId="0" fontId="0" fillId="5" borderId="0" xfId="0" applyFill="1" applyAlignment="1">
      <alignment horizontal="left"/>
    </xf>
    <xf numFmtId="164" fontId="0" fillId="3" borderId="5" xfId="1" applyNumberFormat="1" applyFont="1" applyFill="1" applyBorder="1"/>
    <xf numFmtId="164" fontId="0" fillId="3" borderId="1" xfId="1" applyNumberFormat="1" applyFont="1" applyFill="1" applyBorder="1"/>
    <xf numFmtId="0" fontId="0" fillId="3" borderId="1" xfId="0" applyFill="1" applyBorder="1" applyAlignment="1">
      <alignment horizontal="center"/>
    </xf>
    <xf numFmtId="0" fontId="0" fillId="3" borderId="1" xfId="0" quotePrefix="1" applyFill="1" applyBorder="1" applyAlignment="1">
      <alignment horizontal="center"/>
    </xf>
    <xf numFmtId="164" fontId="0" fillId="3" borderId="5" xfId="1" applyNumberFormat="1" applyFont="1" applyFill="1" applyBorder="1" applyAlignment="1">
      <alignment horizontal="left"/>
    </xf>
    <xf numFmtId="164" fontId="0" fillId="3" borderId="5" xfId="0" applyNumberFormat="1" applyFill="1" applyBorder="1" applyAlignment="1">
      <alignment horizontal="left"/>
    </xf>
    <xf numFmtId="0" fontId="0" fillId="0" borderId="1" xfId="0" applyFill="1" applyBorder="1" applyAlignment="1">
      <alignment horizontal="center"/>
    </xf>
    <xf numFmtId="164" fontId="0" fillId="3" borderId="6" xfId="0" applyNumberFormat="1" applyFill="1" applyBorder="1"/>
    <xf numFmtId="164" fontId="0" fillId="3" borderId="13" xfId="0" applyNumberFormat="1" applyFill="1" applyBorder="1"/>
    <xf numFmtId="164" fontId="0" fillId="3" borderId="7" xfId="0" applyNumberFormat="1" applyFill="1" applyBorder="1"/>
    <xf numFmtId="164" fontId="0" fillId="3" borderId="0" xfId="0" applyNumberFormat="1" applyFill="1" applyBorder="1"/>
    <xf numFmtId="164" fontId="0" fillId="5" borderId="0" xfId="1" applyNumberFormat="1" applyFont="1" applyFill="1" applyBorder="1"/>
    <xf numFmtId="164" fontId="0" fillId="3" borderId="2" xfId="1" applyNumberFormat="1" applyFont="1" applyFill="1" applyBorder="1" applyAlignment="1">
      <alignment horizontal="left"/>
    </xf>
    <xf numFmtId="164" fontId="0" fillId="3" borderId="12" xfId="1" applyNumberFormat="1" applyFont="1" applyFill="1" applyBorder="1"/>
    <xf numFmtId="164" fontId="0" fillId="3" borderId="3" xfId="1" applyNumberFormat="1" applyFont="1" applyFill="1" applyBorder="1"/>
    <xf numFmtId="164" fontId="0" fillId="3" borderId="2" xfId="1" applyNumberFormat="1" applyFont="1" applyFill="1" applyBorder="1"/>
    <xf numFmtId="164" fontId="0" fillId="3" borderId="0" xfId="1" applyNumberFormat="1" applyFont="1" applyFill="1" applyBorder="1"/>
    <xf numFmtId="164" fontId="0" fillId="3" borderId="13" xfId="1" applyNumberFormat="1" applyFont="1" applyFill="1" applyBorder="1"/>
    <xf numFmtId="164" fontId="0" fillId="3" borderId="6" xfId="1" applyNumberFormat="1" applyFont="1" applyFill="1" applyBorder="1"/>
    <xf numFmtId="164" fontId="0" fillId="3" borderId="2" xfId="0" applyNumberFormat="1" applyFill="1" applyBorder="1"/>
    <xf numFmtId="164" fontId="0" fillId="3" borderId="12" xfId="0" applyNumberFormat="1" applyFill="1" applyBorder="1"/>
    <xf numFmtId="164" fontId="0" fillId="5" borderId="9" xfId="1" applyNumberFormat="1" applyFont="1" applyFill="1" applyBorder="1"/>
    <xf numFmtId="164" fontId="0" fillId="5" borderId="14" xfId="1" applyNumberFormat="1" applyFont="1" applyFill="1" applyBorder="1"/>
    <xf numFmtId="164" fontId="0" fillId="5" borderId="9" xfId="1" applyNumberFormat="1" applyFont="1" applyFill="1" applyBorder="1" applyAlignment="1">
      <alignment horizontal="left"/>
    </xf>
    <xf numFmtId="0" fontId="0" fillId="5" borderId="0" xfId="0" applyFill="1" applyBorder="1"/>
    <xf numFmtId="164" fontId="0" fillId="3" borderId="1" xfId="0" applyNumberFormat="1" applyFill="1" applyBorder="1"/>
    <xf numFmtId="0" fontId="0" fillId="3" borderId="1" xfId="0" applyFill="1" applyBorder="1" applyAlignment="1">
      <alignment horizontal="left"/>
    </xf>
    <xf numFmtId="0" fontId="0" fillId="3" borderId="9" xfId="0" applyFill="1" applyBorder="1" applyAlignment="1">
      <alignment horizontal="center"/>
    </xf>
    <xf numFmtId="0" fontId="0" fillId="3" borderId="9" xfId="0" quotePrefix="1" applyFill="1" applyBorder="1" applyAlignment="1">
      <alignment horizontal="center"/>
    </xf>
    <xf numFmtId="164" fontId="0" fillId="3" borderId="14" xfId="0" applyNumberFormat="1" applyFill="1" applyBorder="1"/>
    <xf numFmtId="0" fontId="0" fillId="5" borderId="0" xfId="0" applyFill="1" applyBorder="1" applyAlignment="1">
      <alignment horizontal="left"/>
    </xf>
    <xf numFmtId="164" fontId="0" fillId="3" borderId="9" xfId="0" applyNumberFormat="1" applyFill="1" applyBorder="1"/>
    <xf numFmtId="10" fontId="0" fillId="3" borderId="9" xfId="2" applyNumberFormat="1" applyFont="1" applyFill="1" applyBorder="1"/>
    <xf numFmtId="10" fontId="0" fillId="3" borderId="1" xfId="2" applyNumberFormat="1" applyFont="1" applyFill="1" applyBorder="1"/>
    <xf numFmtId="10" fontId="0" fillId="3" borderId="13" xfId="2" applyNumberFormat="1" applyFont="1" applyFill="1" applyBorder="1"/>
    <xf numFmtId="10" fontId="0" fillId="3" borderId="6" xfId="2" applyNumberFormat="1" applyFont="1" applyFill="1" applyBorder="1"/>
    <xf numFmtId="0" fontId="0" fillId="3" borderId="1" xfId="0" applyFill="1" applyBorder="1"/>
    <xf numFmtId="0" fontId="0" fillId="5" borderId="9" xfId="0" applyFill="1" applyBorder="1" applyAlignment="1">
      <alignment horizontal="left"/>
    </xf>
    <xf numFmtId="0" fontId="0" fillId="5" borderId="14" xfId="0" applyFill="1" applyBorder="1" applyAlignment="1">
      <alignment horizontal="left"/>
    </xf>
    <xf numFmtId="164" fontId="0" fillId="5" borderId="9" xfId="0" applyNumberFormat="1" applyFill="1" applyBorder="1"/>
    <xf numFmtId="164" fontId="0" fillId="5" borderId="14" xfId="0" applyNumberFormat="1" applyFill="1" applyBorder="1"/>
    <xf numFmtId="0" fontId="0" fillId="5" borderId="0" xfId="0" applyFont="1" applyFill="1"/>
    <xf numFmtId="164" fontId="0" fillId="3" borderId="9" xfId="0" applyNumberFormat="1" applyFont="1" applyFill="1" applyBorder="1"/>
    <xf numFmtId="164" fontId="0" fillId="3" borderId="1" xfId="0" applyNumberFormat="1" applyFont="1" applyFill="1" applyBorder="1"/>
    <xf numFmtId="0" fontId="0" fillId="0" borderId="0" xfId="0" applyFont="1"/>
    <xf numFmtId="0" fontId="0" fillId="5" borderId="0" xfId="0" applyFont="1" applyFill="1" applyBorder="1" applyAlignment="1">
      <alignment horizontal="left"/>
    </xf>
    <xf numFmtId="164" fontId="0" fillId="5" borderId="0" xfId="0" applyNumberFormat="1" applyFont="1" applyFill="1" applyBorder="1"/>
    <xf numFmtId="44" fontId="0" fillId="0" borderId="0" xfId="0" applyNumberFormat="1"/>
    <xf numFmtId="0" fontId="0" fillId="3" borderId="0" xfId="0" applyFill="1" applyBorder="1"/>
    <xf numFmtId="0" fontId="0" fillId="3" borderId="3" xfId="0" applyFill="1" applyBorder="1"/>
    <xf numFmtId="0" fontId="3" fillId="4" borderId="0" xfId="0" applyFont="1" applyFill="1" applyBorder="1" applyAlignment="1">
      <alignment vertical="center"/>
    </xf>
    <xf numFmtId="0" fontId="2" fillId="4" borderId="0" xfId="0" applyFont="1" applyFill="1" applyBorder="1" applyAlignment="1">
      <alignment horizontal="center" vertical="center"/>
    </xf>
    <xf numFmtId="44" fontId="0" fillId="3" borderId="7" xfId="1" applyFont="1" applyFill="1" applyBorder="1"/>
    <xf numFmtId="0" fontId="0" fillId="3" borderId="8" xfId="0" applyFill="1" applyBorder="1"/>
    <xf numFmtId="6" fontId="0" fillId="3" borderId="1" xfId="0" applyNumberFormat="1" applyFill="1" applyBorder="1"/>
    <xf numFmtId="44" fontId="0" fillId="3" borderId="1" xfId="1" applyFont="1" applyFill="1" applyBorder="1" applyAlignment="1">
      <alignment horizontal="center" vertical="center" wrapText="1"/>
    </xf>
    <xf numFmtId="165" fontId="0" fillId="3" borderId="1" xfId="3" applyNumberFormat="1" applyFont="1" applyFill="1" applyBorder="1"/>
    <xf numFmtId="9" fontId="0" fillId="3" borderId="1" xfId="2" applyFont="1" applyFill="1" applyBorder="1"/>
    <xf numFmtId="0" fontId="0" fillId="6" borderId="1" xfId="0" applyFill="1" applyBorder="1" applyProtection="1">
      <protection locked="0"/>
    </xf>
    <xf numFmtId="165" fontId="0" fillId="6" borderId="1" xfId="3" applyNumberFormat="1" applyFont="1" applyFill="1" applyBorder="1" applyProtection="1">
      <protection locked="0"/>
    </xf>
    <xf numFmtId="164" fontId="0" fillId="6" borderId="1" xfId="1" applyNumberFormat="1" applyFont="1" applyFill="1" applyBorder="1" applyProtection="1">
      <protection locked="0"/>
    </xf>
    <xf numFmtId="9" fontId="0" fillId="6" borderId="1" xfId="2" applyFont="1" applyFill="1" applyBorder="1" applyProtection="1">
      <protection locked="0"/>
    </xf>
    <xf numFmtId="44" fontId="0" fillId="6" borderId="1" xfId="1" applyFont="1" applyFill="1" applyBorder="1" applyProtection="1">
      <protection locked="0"/>
    </xf>
    <xf numFmtId="0" fontId="0" fillId="4" borderId="0" xfId="0" applyFill="1" applyBorder="1" applyAlignment="1"/>
    <xf numFmtId="6" fontId="0" fillId="4" borderId="0" xfId="0" applyNumberFormat="1" applyFill="1" applyBorder="1"/>
    <xf numFmtId="9" fontId="0" fillId="3" borderId="4" xfId="2" applyFont="1" applyFill="1" applyBorder="1"/>
    <xf numFmtId="0" fontId="0" fillId="4" borderId="0" xfId="0" applyFill="1" applyBorder="1" applyAlignment="1">
      <alignment wrapText="1"/>
    </xf>
    <xf numFmtId="0" fontId="2" fillId="2" borderId="0" xfId="0" applyFont="1" applyFill="1" applyBorder="1" applyAlignment="1">
      <alignment vertical="center"/>
    </xf>
    <xf numFmtId="164" fontId="0" fillId="3" borderId="12" xfId="1" applyNumberFormat="1" applyFont="1" applyFill="1" applyBorder="1" applyAlignment="1">
      <alignment horizontal="left"/>
    </xf>
    <xf numFmtId="44" fontId="0" fillId="6" borderId="1" xfId="1" quotePrefix="1" applyFont="1" applyFill="1" applyBorder="1" applyProtection="1">
      <protection locked="0"/>
    </xf>
    <xf numFmtId="9" fontId="0" fillId="6" borderId="1" xfId="0" applyNumberFormat="1" applyFill="1" applyBorder="1" applyProtection="1">
      <protection locked="0"/>
    </xf>
    <xf numFmtId="0" fontId="0" fillId="3" borderId="1" xfId="0" applyFill="1" applyBorder="1" applyAlignment="1">
      <alignment horizontal="center"/>
    </xf>
    <xf numFmtId="0" fontId="0" fillId="3" borderId="9" xfId="0" applyFill="1" applyBorder="1" applyAlignment="1"/>
    <xf numFmtId="0" fontId="0" fillId="3" borderId="1" xfId="0" applyFill="1" applyBorder="1" applyAlignment="1">
      <alignment horizontal="center"/>
    </xf>
    <xf numFmtId="44" fontId="0" fillId="3" borderId="1" xfId="1" applyFont="1" applyFill="1" applyBorder="1"/>
    <xf numFmtId="6" fontId="0" fillId="0" borderId="0" xfId="0" applyNumberFormat="1"/>
    <xf numFmtId="0" fontId="0" fillId="3" borderId="1" xfId="0" applyFill="1" applyBorder="1" applyAlignment="1">
      <alignment horizontal="center"/>
    </xf>
    <xf numFmtId="0" fontId="0" fillId="3" borderId="1" xfId="0" applyFill="1" applyBorder="1" applyAlignment="1">
      <alignment horizontal="center" vertical="center" wrapText="1"/>
    </xf>
    <xf numFmtId="164" fontId="0" fillId="5" borderId="3" xfId="1" applyNumberFormat="1" applyFont="1" applyFill="1" applyBorder="1"/>
    <xf numFmtId="164" fontId="0" fillId="3" borderId="13" xfId="1" applyNumberFormat="1" applyFont="1" applyFill="1" applyBorder="1" applyAlignment="1">
      <alignment horizontal="left"/>
    </xf>
    <xf numFmtId="164" fontId="0" fillId="3" borderId="11" xfId="1" applyNumberFormat="1" applyFont="1" applyFill="1" applyBorder="1" applyAlignment="1">
      <alignment horizontal="left"/>
    </xf>
    <xf numFmtId="164" fontId="0" fillId="3" borderId="13" xfId="0" applyNumberFormat="1" applyFill="1" applyBorder="1" applyAlignment="1">
      <alignment horizontal="left"/>
    </xf>
    <xf numFmtId="2" fontId="0" fillId="5" borderId="3" xfId="1" applyNumberFormat="1" applyFont="1" applyFill="1" applyBorder="1"/>
    <xf numFmtId="0" fontId="0" fillId="0" borderId="1" xfId="0" applyBorder="1"/>
    <xf numFmtId="0" fontId="0" fillId="6" borderId="1" xfId="0" applyFill="1" applyBorder="1" applyAlignment="1" applyProtection="1">
      <alignment horizontal="center" vertical="center"/>
      <protection locked="0"/>
    </xf>
    <xf numFmtId="6" fontId="0" fillId="3" borderId="1" xfId="0" applyNumberFormat="1" applyFill="1" applyBorder="1" applyProtection="1"/>
    <xf numFmtId="164" fontId="0" fillId="6" borderId="1" xfId="1" applyNumberFormat="1" applyFont="1" applyFill="1" applyBorder="1" applyAlignment="1" applyProtection="1">
      <alignment horizontal="right" vertical="center"/>
      <protection locked="0"/>
    </xf>
    <xf numFmtId="0" fontId="0" fillId="3" borderId="7" xfId="0" applyFill="1" applyBorder="1"/>
    <xf numFmtId="0" fontId="0" fillId="3" borderId="0" xfId="0" applyFont="1" applyFill="1"/>
    <xf numFmtId="0" fontId="0" fillId="3" borderId="1" xfId="0" applyFill="1" applyBorder="1" applyProtection="1"/>
    <xf numFmtId="0" fontId="0" fillId="7" borderId="1" xfId="0" applyFill="1" applyBorder="1"/>
    <xf numFmtId="0" fontId="0" fillId="0" borderId="0" xfId="0" applyBorder="1"/>
    <xf numFmtId="0" fontId="11" fillId="5" borderId="0" xfId="0" applyFont="1" applyFill="1" applyBorder="1" applyAlignment="1">
      <alignment horizontal="center"/>
    </xf>
    <xf numFmtId="0" fontId="11" fillId="5" borderId="0" xfId="0" applyFont="1" applyFill="1" applyBorder="1"/>
    <xf numFmtId="164" fontId="11" fillId="5" borderId="0" xfId="1" applyNumberFormat="1" applyFont="1" applyFill="1" applyBorder="1"/>
    <xf numFmtId="164" fontId="11" fillId="5" borderId="0" xfId="1" applyNumberFormat="1" applyFont="1" applyFill="1" applyBorder="1" applyAlignment="1">
      <alignment horizontal="left"/>
    </xf>
    <xf numFmtId="164" fontId="11" fillId="5" borderId="0" xfId="0" applyNumberFormat="1" applyFont="1" applyFill="1" applyBorder="1"/>
    <xf numFmtId="164" fontId="11" fillId="5" borderId="0" xfId="0" applyNumberFormat="1" applyFont="1" applyFill="1" applyBorder="1" applyAlignment="1">
      <alignment horizontal="left"/>
    </xf>
    <xf numFmtId="10" fontId="0" fillId="6" borderId="1" xfId="2" applyNumberFormat="1" applyFont="1" applyFill="1" applyBorder="1" applyProtection="1">
      <protection locked="0"/>
    </xf>
    <xf numFmtId="0" fontId="0" fillId="5" borderId="12" xfId="0" applyFill="1" applyBorder="1" applyAlignment="1">
      <alignment horizontal="left"/>
    </xf>
    <xf numFmtId="0" fontId="0" fillId="5" borderId="11" xfId="0" applyFill="1" applyBorder="1" applyAlignment="1">
      <alignment horizontal="left"/>
    </xf>
    <xf numFmtId="0" fontId="0" fillId="5" borderId="13" xfId="0" applyFill="1" applyBorder="1" applyAlignment="1">
      <alignment horizontal="left"/>
    </xf>
    <xf numFmtId="0" fontId="0" fillId="3" borderId="0" xfId="0" applyFont="1" applyFill="1" applyAlignment="1">
      <alignment horizontal="center"/>
    </xf>
    <xf numFmtId="0" fontId="0" fillId="3" borderId="0" xfId="0" applyFill="1" applyAlignment="1">
      <alignment horizont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7" borderId="12" xfId="0" applyFill="1" applyBorder="1" applyAlignment="1">
      <alignment horizontal="center"/>
    </xf>
    <xf numFmtId="43" fontId="0" fillId="3" borderId="1" xfId="3" applyFont="1" applyFill="1" applyBorder="1" applyAlignment="1" applyProtection="1">
      <alignment horizontal="center"/>
    </xf>
    <xf numFmtId="0" fontId="6" fillId="3" borderId="0" xfId="5" applyFill="1" applyAlignment="1">
      <alignment horizontal="center"/>
    </xf>
    <xf numFmtId="0" fontId="2" fillId="2" borderId="0" xfId="0" applyFont="1" applyFill="1" applyBorder="1" applyAlignment="1">
      <alignment horizontal="center" vertical="center"/>
    </xf>
    <xf numFmtId="0" fontId="4" fillId="3" borderId="0" xfId="0" applyFont="1" applyFill="1" applyBorder="1" applyAlignment="1">
      <alignment horizontal="center" vertical="center"/>
    </xf>
    <xf numFmtId="0" fontId="5" fillId="3" borderId="0" xfId="4" applyFont="1" applyFill="1" applyAlignment="1" applyProtection="1">
      <alignment horizontal="center"/>
    </xf>
    <xf numFmtId="0" fontId="4" fillId="2" borderId="0" xfId="0" applyFont="1" applyFill="1" applyBorder="1" applyAlignment="1">
      <alignment horizontal="center" vertical="center"/>
    </xf>
    <xf numFmtId="0" fontId="7" fillId="3" borderId="0" xfId="5" applyFont="1" applyFill="1" applyAlignment="1" applyProtection="1">
      <alignment horizontal="right"/>
    </xf>
    <xf numFmtId="0" fontId="6" fillId="3" borderId="0" xfId="5" applyFill="1" applyBorder="1" applyAlignment="1">
      <alignment horizontal="center"/>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9" xfId="0" applyFill="1" applyBorder="1" applyAlignment="1">
      <alignment horizontal="center"/>
    </xf>
    <xf numFmtId="0" fontId="0" fillId="3" borderId="14" xfId="0" applyFill="1" applyBorder="1" applyAlignment="1">
      <alignment horizontal="center"/>
    </xf>
    <xf numFmtId="0" fontId="0" fillId="3" borderId="10" xfId="0" applyFill="1" applyBorder="1" applyAlignment="1">
      <alignment horizontal="center"/>
    </xf>
    <xf numFmtId="0" fontId="0" fillId="6" borderId="9"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wrapText="1"/>
    </xf>
    <xf numFmtId="0" fontId="0" fillId="3" borderId="12" xfId="0" applyFill="1" applyBorder="1" applyAlignment="1">
      <alignment horizontal="center"/>
    </xf>
    <xf numFmtId="0" fontId="0" fillId="3" borderId="11"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left"/>
    </xf>
    <xf numFmtId="0" fontId="0" fillId="3" borderId="9" xfId="0" applyFill="1" applyBorder="1" applyAlignment="1">
      <alignment horizontal="center" wrapText="1"/>
    </xf>
    <xf numFmtId="0" fontId="0" fillId="3" borderId="14" xfId="0" applyFill="1" applyBorder="1" applyAlignment="1">
      <alignment horizontal="center" wrapText="1"/>
    </xf>
    <xf numFmtId="0" fontId="0" fillId="3" borderId="10" xfId="0" applyFill="1" applyBorder="1" applyAlignment="1">
      <alignment horizontal="center" wrapText="1"/>
    </xf>
    <xf numFmtId="164" fontId="0" fillId="3" borderId="1" xfId="1" quotePrefix="1" applyNumberFormat="1" applyFont="1" applyFill="1" applyBorder="1" applyAlignment="1">
      <alignment horizontal="center" vertical="center"/>
    </xf>
    <xf numFmtId="44" fontId="0" fillId="3" borderId="1" xfId="1" applyFont="1" applyFill="1" applyBorder="1" applyAlignment="1">
      <alignment horizontal="center" vertical="center"/>
    </xf>
    <xf numFmtId="9" fontId="0" fillId="6" borderId="1" xfId="2" applyFont="1" applyFill="1" applyBorder="1" applyAlignment="1" applyProtection="1">
      <alignment horizontal="center" vertical="center"/>
      <protection locked="0"/>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64" fontId="0" fillId="0" borderId="9" xfId="1" applyNumberFormat="1" applyFont="1" applyFill="1" applyBorder="1" applyAlignment="1" applyProtection="1">
      <alignment horizontal="center"/>
      <protection locked="0"/>
    </xf>
    <xf numFmtId="164" fontId="0" fillId="0" borderId="14" xfId="1" applyNumberFormat="1" applyFont="1" applyFill="1" applyBorder="1" applyAlignment="1" applyProtection="1">
      <alignment horizontal="center"/>
      <protection locked="0"/>
    </xf>
    <xf numFmtId="164" fontId="0" fillId="0" borderId="10" xfId="1" applyNumberFormat="1" applyFont="1" applyFill="1" applyBorder="1" applyAlignment="1" applyProtection="1">
      <alignment horizontal="center"/>
      <protection locked="0"/>
    </xf>
    <xf numFmtId="0" fontId="0" fillId="6" borderId="1" xfId="0" applyFill="1" applyBorder="1" applyAlignment="1" applyProtection="1">
      <alignment horizontal="left"/>
      <protection locked="0"/>
    </xf>
    <xf numFmtId="9" fontId="0" fillId="3" borderId="1" xfId="2" applyFont="1" applyFill="1" applyBorder="1" applyAlignment="1">
      <alignment horizontal="center" vertical="center" wrapText="1"/>
    </xf>
    <xf numFmtId="44" fontId="0" fillId="3" borderId="1" xfId="1" applyFont="1" applyFill="1" applyBorder="1" applyAlignment="1">
      <alignment horizontal="center" vertical="center" wrapText="1"/>
    </xf>
    <xf numFmtId="164" fontId="0" fillId="3" borderId="1" xfId="1" applyNumberFormat="1" applyFont="1" applyFill="1" applyBorder="1" applyAlignment="1">
      <alignment horizontal="center" vertical="center" wrapText="1"/>
    </xf>
    <xf numFmtId="0" fontId="0" fillId="3" borderId="9" xfId="0" applyFill="1" applyBorder="1" applyAlignment="1">
      <alignment horizontal="left"/>
    </xf>
    <xf numFmtId="0" fontId="0" fillId="3" borderId="10" xfId="0" applyFill="1" applyBorder="1" applyAlignment="1">
      <alignment horizontal="left"/>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0" fontId="0" fillId="3" borderId="14" xfId="0" applyFill="1" applyBorder="1" applyAlignment="1">
      <alignment horizontal="left"/>
    </xf>
    <xf numFmtId="0" fontId="0" fillId="3" borderId="1" xfId="0" applyFont="1" applyFill="1" applyBorder="1" applyAlignment="1">
      <alignment horizontal="left"/>
    </xf>
    <xf numFmtId="0" fontId="0" fillId="0" borderId="0" xfId="0" applyAlignment="1">
      <alignment horizontal="center"/>
    </xf>
  </cellXfs>
  <cellStyles count="6">
    <cellStyle name="Comma" xfId="3" builtinId="3"/>
    <cellStyle name="Currency" xfId="1" builtinId="4"/>
    <cellStyle name="Hyperlink" xfId="5" builtinId="8"/>
    <cellStyle name="Normal" xfId="0" builtinId="0"/>
    <cellStyle name="Normal 2" xfId="4"/>
    <cellStyle name="Percent" xfId="2" builtinId="5"/>
  </cellStyles>
  <dxfs count="3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006100"/>
      </font>
      <fill>
        <patternFill>
          <bgColor rgb="FFC6EFCE"/>
        </patternFill>
      </fill>
    </dxf>
    <dxf>
      <fill>
        <patternFill>
          <bgColor rgb="FFFF0000"/>
        </patternFill>
      </fill>
    </dxf>
  </dxfs>
  <tableStyles count="0" defaultTableStyle="TableStyleMedium2" defaultPivotStyle="PivotStyleLight16"/>
  <colors>
    <mruColors>
      <color rgb="FFFF99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36351706036744"/>
          <c:y val="4.202573636628755E-2"/>
          <c:w val="0.80721981627296591"/>
          <c:h val="0.84199438611840183"/>
        </c:manualLayout>
      </c:layout>
      <c:barChart>
        <c:barDir val="col"/>
        <c:grouping val="clustered"/>
        <c:varyColors val="0"/>
        <c:ser>
          <c:idx val="0"/>
          <c:order val="0"/>
          <c:tx>
            <c:strRef>
              <c:f>'Cash Flow - IERF'!$B$24:$C$24</c:f>
              <c:strCache>
                <c:ptCount val="2"/>
                <c:pt idx="0">
                  <c:v>End of Year Balance</c:v>
                </c:pt>
              </c:strCache>
            </c:strRef>
          </c:tx>
          <c:spPr>
            <a:solidFill>
              <a:srgbClr val="00B050"/>
            </a:solidFill>
          </c:spPr>
          <c:invertIfNegative val="1"/>
          <c:cat>
            <c:numRef>
              <c:f>'Cash Flow - IERF'!$D$3:$W$3</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'Cash Flow - IERF'!$D$24:$W$24</c:f>
              <c:numCache>
                <c:formatCode>_("$"* #,##0_);_("$"* \(#,##0\);_("$"* "-"??_);_(@_)</c:formatCode>
                <c:ptCount val="20"/>
                <c:pt idx="0">
                  <c:v>7082.12</c:v>
                </c:pt>
                <c:pt idx="1">
                  <c:v>6065.1225688488876</c:v>
                </c:pt>
                <c:pt idx="2">
                  <c:v>260.78256123106479</c:v>
                </c:pt>
                <c:pt idx="3">
                  <c:v>368.95435812074214</c:v>
                </c:pt>
                <c:pt idx="4">
                  <c:v>1415.0310885842998</c:v>
                </c:pt>
                <c:pt idx="5">
                  <c:v>2498.561543614021</c:v>
                </c:pt>
                <c:pt idx="6">
                  <c:v>3620.1847914367295</c:v>
                </c:pt>
                <c:pt idx="7">
                  <c:v>4780.5488833651343</c:v>
                </c:pt>
                <c:pt idx="8">
                  <c:v>5571.2042728664046</c:v>
                </c:pt>
                <c:pt idx="9">
                  <c:v>6393.823708119311</c:v>
                </c:pt>
                <c:pt idx="10">
                  <c:v>7248.9625930015645</c:v>
                </c:pt>
                <c:pt idx="11">
                  <c:v>9546.1804030622843</c:v>
                </c:pt>
                <c:pt idx="12">
                  <c:v>11364.761161162609</c:v>
                </c:pt>
                <c:pt idx="13">
                  <c:v>13222.373492593819</c:v>
                </c:pt>
                <c:pt idx="14">
                  <c:v>14411.06620661837</c:v>
                </c:pt>
                <c:pt idx="15">
                  <c:v>14050.176868684553</c:v>
                </c:pt>
                <c:pt idx="16">
                  <c:v>13685.678637371399</c:v>
                </c:pt>
                <c:pt idx="17">
                  <c:v>13317.535423745112</c:v>
                </c:pt>
                <c:pt idx="18">
                  <c:v>12945.710777982564</c:v>
                </c:pt>
                <c:pt idx="19">
                  <c:v>11560.16788576239</c:v>
                </c:pt>
              </c:numCache>
            </c:numRef>
          </c:val>
          <c:extLst>
            <c:ext xmlns:c14="http://schemas.microsoft.com/office/drawing/2007/8/2/chart" uri="{6F2FDCE9-48DA-4B69-8628-5D25D57E5C99}">
              <c14:invertSolidFillFmt>
                <c14:spPr xmlns:c14="http://schemas.microsoft.com/office/drawing/2007/8/2/chart">
                  <a:solidFill>
                    <a:srgbClr val="FF0000"/>
                  </a:solidFill>
                </c14:spPr>
              </c14:invertSolidFillFmt>
            </c:ext>
            <c:ext xmlns:c16="http://schemas.microsoft.com/office/drawing/2014/chart" uri="{C3380CC4-5D6E-409C-BE32-E72D297353CC}">
              <c16:uniqueId val="{00000000-6BCA-4082-B1C1-DE977EC7EC6A}"/>
            </c:ext>
          </c:extLst>
        </c:ser>
        <c:dLbls>
          <c:showLegendKey val="0"/>
          <c:showVal val="0"/>
          <c:showCatName val="0"/>
          <c:showSerName val="0"/>
          <c:showPercent val="0"/>
          <c:showBubbleSize val="0"/>
        </c:dLbls>
        <c:gapWidth val="150"/>
        <c:overlap val="100"/>
        <c:axId val="229307136"/>
        <c:axId val="229308672"/>
      </c:barChart>
      <c:catAx>
        <c:axId val="229307136"/>
        <c:scaling>
          <c:orientation val="minMax"/>
        </c:scaling>
        <c:delete val="0"/>
        <c:axPos val="b"/>
        <c:numFmt formatCode="General" sourceLinked="1"/>
        <c:majorTickMark val="cross"/>
        <c:minorTickMark val="none"/>
        <c:tickLblPos val="low"/>
        <c:txPr>
          <a:bodyPr rot="0"/>
          <a:lstStyle/>
          <a:p>
            <a:pPr>
              <a:defRPr/>
            </a:pPr>
            <a:endParaRPr lang="en-US"/>
          </a:p>
        </c:txPr>
        <c:crossAx val="229308672"/>
        <c:crosses val="autoZero"/>
        <c:auto val="1"/>
        <c:lblAlgn val="ctr"/>
        <c:lblOffset val="100"/>
        <c:noMultiLvlLbl val="0"/>
      </c:catAx>
      <c:valAx>
        <c:axId val="229308672"/>
        <c:scaling>
          <c:orientation val="minMax"/>
        </c:scaling>
        <c:delete val="0"/>
        <c:axPos val="l"/>
        <c:majorGridlines/>
        <c:numFmt formatCode="_(&quot;$&quot;* #,##0_);_(&quot;$&quot;* \(#,##0\);_(&quot;$&quot;* &quot;-&quot;??_);_(@_)" sourceLinked="1"/>
        <c:majorTickMark val="in"/>
        <c:minorTickMark val="none"/>
        <c:tickLblPos val="nextTo"/>
        <c:crossAx val="2293071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12751531058615"/>
          <c:y val="4.202573636628755E-2"/>
          <c:w val="0.80151531058617675"/>
          <c:h val="0.79083296879556719"/>
        </c:manualLayout>
      </c:layout>
      <c:barChart>
        <c:barDir val="col"/>
        <c:grouping val="clustered"/>
        <c:varyColors val="0"/>
        <c:ser>
          <c:idx val="0"/>
          <c:order val="0"/>
          <c:tx>
            <c:v>Avoided Costs</c:v>
          </c:tx>
          <c:spPr>
            <a:solidFill>
              <a:srgbClr val="00B050"/>
            </a:solidFill>
          </c:spPr>
          <c:invertIfNegative val="1"/>
          <c:cat>
            <c:numRef>
              <c:f>'admin - HIDE'!$A$5:$A$24</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HIDE'!$V$5:$V$24</c:f>
              <c:numCache>
                <c:formatCode>_("$"* #,##0.00_);_("$"* \(#,##0.00\);_("$"* "-"??_);_(@_)</c:formatCode>
                <c:ptCount val="20"/>
                <c:pt idx="0">
                  <c:v>712</c:v>
                </c:pt>
                <c:pt idx="1">
                  <c:v>717.99760000000015</c:v>
                </c:pt>
                <c:pt idx="2">
                  <c:v>1488.1237364799999</c:v>
                </c:pt>
                <c:pt idx="3">
                  <c:v>4099.564533097504</c:v>
                </c:pt>
                <c:pt idx="4">
                  <c:v>4138.7602655218598</c:v>
                </c:pt>
                <c:pt idx="5">
                  <c:v>4178.3401161239744</c:v>
                </c:pt>
                <c:pt idx="6">
                  <c:v>4218.3078492619879</c:v>
                </c:pt>
                <c:pt idx="7">
                  <c:v>4258.667266184756</c:v>
                </c:pt>
                <c:pt idx="8">
                  <c:v>4299.4222053933663</c:v>
                </c:pt>
                <c:pt idx="9">
                  <c:v>4340.5765430062211</c:v>
                </c:pt>
                <c:pt idx="10">
                  <c:v>4382.134193127682</c:v>
                </c:pt>
                <c:pt idx="11">
                  <c:v>4524.0991082203336</c:v>
                </c:pt>
                <c:pt idx="12">
                  <c:v>3624.1367324205271</c:v>
                </c:pt>
                <c:pt idx="13">
                  <c:v>3658.6732723982486</c:v>
                </c:pt>
                <c:pt idx="14">
                  <c:v>2992.0177803932929</c:v>
                </c:pt>
                <c:pt idx="15">
                  <c:v>0</c:v>
                </c:pt>
                <c:pt idx="16">
                  <c:v>0</c:v>
                </c:pt>
                <c:pt idx="17">
                  <c:v>0</c:v>
                </c:pt>
                <c:pt idx="18">
                  <c:v>0</c:v>
                </c:pt>
                <c:pt idx="19">
                  <c:v>0</c:v>
                </c:pt>
              </c:numCache>
            </c:numRef>
          </c:val>
          <c:extLst>
            <c:ext xmlns:c14="http://schemas.microsoft.com/office/drawing/2007/8/2/chart" uri="{6F2FDCE9-48DA-4B69-8628-5D25D57E5C99}">
              <c14:invertSolidFillFmt>
                <c14:spPr xmlns:c14="http://schemas.microsoft.com/office/drawing/2007/8/2/chart">
                  <a:solidFill>
                    <a:srgbClr val="D99694"/>
                  </a:solidFill>
                </c14:spPr>
              </c14:invertSolidFillFmt>
            </c:ext>
            <c:ext xmlns:c16="http://schemas.microsoft.com/office/drawing/2014/chart" uri="{C3380CC4-5D6E-409C-BE32-E72D297353CC}">
              <c16:uniqueId val="{00000000-B24C-4A56-BB44-BBDDFBD95F73}"/>
            </c:ext>
          </c:extLst>
        </c:ser>
        <c:ser>
          <c:idx val="1"/>
          <c:order val="1"/>
          <c:tx>
            <c:v>Project Costs</c:v>
          </c:tx>
          <c:spPr>
            <a:solidFill>
              <a:srgbClr val="FF0000"/>
            </a:solidFill>
          </c:spPr>
          <c:invertIfNegative val="0"/>
          <c:cat>
            <c:numRef>
              <c:f>'admin - HIDE'!$A$5:$A$24</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HIDE'!$Y$5:$Y$24</c:f>
              <c:numCache>
                <c:formatCode>_("$"* #,##0.00_);_("$"* \(#,##0.00\);_("$"* "-"??_);_(@_)</c:formatCode>
                <c:ptCount val="20"/>
                <c:pt idx="0">
                  <c:v>-12000</c:v>
                </c:pt>
                <c:pt idx="1">
                  <c:v>0</c:v>
                </c:pt>
                <c:pt idx="2">
                  <c:v>-5000</c:v>
                </c:pt>
                <c:pt idx="3">
                  <c:v>-2000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B24C-4A56-BB44-BBDDFBD95F73}"/>
            </c:ext>
          </c:extLst>
        </c:ser>
        <c:dLbls>
          <c:showLegendKey val="0"/>
          <c:showVal val="0"/>
          <c:showCatName val="0"/>
          <c:showSerName val="0"/>
          <c:showPercent val="0"/>
          <c:showBubbleSize val="0"/>
        </c:dLbls>
        <c:gapWidth val="150"/>
        <c:overlap val="100"/>
        <c:axId val="210500992"/>
        <c:axId val="227464320"/>
      </c:barChart>
      <c:lineChart>
        <c:grouping val="standard"/>
        <c:varyColors val="0"/>
        <c:ser>
          <c:idx val="2"/>
          <c:order val="2"/>
          <c:tx>
            <c:v>Total Saved</c:v>
          </c:tx>
          <c:spPr>
            <a:ln>
              <a:solidFill>
                <a:schemeClr val="accent1"/>
              </a:solidFill>
            </a:ln>
          </c:spPr>
          <c:marker>
            <c:symbol val="none"/>
          </c:marker>
          <c:cat>
            <c:numRef>
              <c:f>'admin - HIDE'!$A$5:$A$24</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HIDE'!$AA$5:$AA$24</c:f>
              <c:numCache>
                <c:formatCode>_("$"* #,##0.00_);_("$"* \(#,##0.00\);_("$"* "-"??_);_(@_)</c:formatCode>
                <c:ptCount val="20"/>
                <c:pt idx="0">
                  <c:v>-11288</c:v>
                </c:pt>
                <c:pt idx="1">
                  <c:v>-10570.002399999999</c:v>
                </c:pt>
                <c:pt idx="2">
                  <c:v>-14081.878663519999</c:v>
                </c:pt>
                <c:pt idx="3">
                  <c:v>-11982.314130422496</c:v>
                </c:pt>
                <c:pt idx="4">
                  <c:v>-7843.5538649006357</c:v>
                </c:pt>
                <c:pt idx="5">
                  <c:v>-3665.2137487766613</c:v>
                </c:pt>
                <c:pt idx="6">
                  <c:v>553.09410048532663</c:v>
                </c:pt>
                <c:pt idx="7">
                  <c:v>4811.7613666700818</c:v>
                </c:pt>
                <c:pt idx="8">
                  <c:v>9111.1835720634481</c:v>
                </c:pt>
                <c:pt idx="9">
                  <c:v>13451.760115069668</c:v>
                </c:pt>
                <c:pt idx="10">
                  <c:v>17833.894308197348</c:v>
                </c:pt>
                <c:pt idx="11">
                  <c:v>22357.993416417681</c:v>
                </c:pt>
                <c:pt idx="12">
                  <c:v>25982.130148838209</c:v>
                </c:pt>
                <c:pt idx="13">
                  <c:v>29640.803421236458</c:v>
                </c:pt>
                <c:pt idx="14">
                  <c:v>32632.821201629748</c:v>
                </c:pt>
                <c:pt idx="15">
                  <c:v>32632.821201629748</c:v>
                </c:pt>
                <c:pt idx="16">
                  <c:v>32632.821201629748</c:v>
                </c:pt>
                <c:pt idx="17">
                  <c:v>32632.821201629748</c:v>
                </c:pt>
                <c:pt idx="18">
                  <c:v>32632.821201629748</c:v>
                </c:pt>
                <c:pt idx="19">
                  <c:v>32632.821201629748</c:v>
                </c:pt>
              </c:numCache>
            </c:numRef>
          </c:val>
          <c:smooth val="0"/>
          <c:extLst>
            <c:ext xmlns:c16="http://schemas.microsoft.com/office/drawing/2014/chart" uri="{C3380CC4-5D6E-409C-BE32-E72D297353CC}">
              <c16:uniqueId val="{00000002-B24C-4A56-BB44-BBDDFBD95F73}"/>
            </c:ext>
          </c:extLst>
        </c:ser>
        <c:dLbls>
          <c:showLegendKey val="0"/>
          <c:showVal val="0"/>
          <c:showCatName val="0"/>
          <c:showSerName val="0"/>
          <c:showPercent val="0"/>
          <c:showBubbleSize val="0"/>
        </c:dLbls>
        <c:marker val="1"/>
        <c:smooth val="0"/>
        <c:axId val="210500992"/>
        <c:axId val="227464320"/>
      </c:lineChart>
      <c:catAx>
        <c:axId val="210500992"/>
        <c:scaling>
          <c:orientation val="minMax"/>
        </c:scaling>
        <c:delete val="0"/>
        <c:axPos val="b"/>
        <c:numFmt formatCode="General" sourceLinked="1"/>
        <c:majorTickMark val="cross"/>
        <c:minorTickMark val="none"/>
        <c:tickLblPos val="low"/>
        <c:txPr>
          <a:bodyPr rot="0"/>
          <a:lstStyle/>
          <a:p>
            <a:pPr>
              <a:defRPr/>
            </a:pPr>
            <a:endParaRPr lang="en-US"/>
          </a:p>
        </c:txPr>
        <c:crossAx val="227464320"/>
        <c:crosses val="autoZero"/>
        <c:auto val="1"/>
        <c:lblAlgn val="ctr"/>
        <c:lblOffset val="100"/>
        <c:noMultiLvlLbl val="0"/>
      </c:catAx>
      <c:valAx>
        <c:axId val="227464320"/>
        <c:scaling>
          <c:orientation val="minMax"/>
        </c:scaling>
        <c:delete val="0"/>
        <c:axPos val="l"/>
        <c:majorGridlines/>
        <c:numFmt formatCode="_(&quot;$&quot;* #,##0_);_(&quot;$&quot;* \(#,##0\);_(&quot;$&quot;* &quot;-&quot;_);_(@_)" sourceLinked="0"/>
        <c:majorTickMark val="none"/>
        <c:minorTickMark val="none"/>
        <c:tickLblPos val="nextTo"/>
        <c:crossAx val="210500992"/>
        <c:crosses val="autoZero"/>
        <c:crossBetween val="between"/>
      </c:valAx>
    </c:plotArea>
    <c:legend>
      <c:legendPos val="r"/>
      <c:layout>
        <c:manualLayout>
          <c:xMode val="edge"/>
          <c:yMode val="edge"/>
          <c:x val="0"/>
          <c:y val="0.92297754447360747"/>
          <c:w val="1"/>
          <c:h val="6.59663896179644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36351706036744"/>
          <c:y val="5.6030183727034111E-2"/>
          <c:w val="0.811080927384077"/>
          <c:h val="0.75010243511227759"/>
        </c:manualLayout>
      </c:layout>
      <c:barChart>
        <c:barDir val="col"/>
        <c:grouping val="stacked"/>
        <c:varyColors val="0"/>
        <c:ser>
          <c:idx val="0"/>
          <c:order val="0"/>
          <c:tx>
            <c:v>Change in IERF Balance</c:v>
          </c:tx>
          <c:spPr>
            <a:solidFill>
              <a:schemeClr val="accent4">
                <a:lumMod val="75000"/>
              </a:schemeClr>
            </a:solidFill>
          </c:spPr>
          <c:invertIfNegative val="0"/>
          <c:cat>
            <c:numRef>
              <c:f>'Cash Flow - Each Project'!$E$3:$X$3</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'Cash Flow - IERF'!$D$19:$W$19</c:f>
              <c:numCache>
                <c:formatCode>_("$"* #,##0_);_("$"* \(#,##0\);_("$"* "-"??_);_(@_)</c:formatCode>
                <c:ptCount val="20"/>
                <c:pt idx="0">
                  <c:v>7012</c:v>
                </c:pt>
                <c:pt idx="1">
                  <c:v>-1077.0481496545665</c:v>
                </c:pt>
                <c:pt idx="2">
                  <c:v>-5806.922013174566</c:v>
                </c:pt>
                <c:pt idx="3">
                  <c:v>104.51878344293732</c:v>
                </c:pt>
                <c:pt idx="4">
                  <c:v>1032.0665216656932</c:v>
                </c:pt>
                <c:pt idx="5">
                  <c:v>1058.7922219246318</c:v>
                </c:pt>
                <c:pt idx="6">
                  <c:v>1085.779834046107</c:v>
                </c:pt>
                <c:pt idx="7">
                  <c:v>1113.031924766374</c:v>
                </c:pt>
                <c:pt idx="8">
                  <c:v>735.49495115605828</c:v>
                </c:pt>
                <c:pt idx="9">
                  <c:v>759.31425002400215</c:v>
                </c:pt>
                <c:pt idx="10">
                  <c:v>783.36697802085223</c:v>
                </c:pt>
                <c:pt idx="11">
                  <c:v>2202.7011724066379</c:v>
                </c:pt>
                <c:pt idx="12">
                  <c:v>1706.0583703660404</c:v>
                </c:pt>
                <c:pt idx="13">
                  <c:v>1726.6977423956278</c:v>
                </c:pt>
                <c:pt idx="14">
                  <c:v>1046.0088901966465</c:v>
                </c:pt>
                <c:pt idx="15">
                  <c:v>-500</c:v>
                </c:pt>
                <c:pt idx="16">
                  <c:v>-500</c:v>
                </c:pt>
                <c:pt idx="17">
                  <c:v>-500</c:v>
                </c:pt>
                <c:pt idx="18">
                  <c:v>-500</c:v>
                </c:pt>
                <c:pt idx="19">
                  <c:v>-1500</c:v>
                </c:pt>
              </c:numCache>
            </c:numRef>
          </c:val>
          <c:extLst>
            <c:ext xmlns:c16="http://schemas.microsoft.com/office/drawing/2014/chart" uri="{C3380CC4-5D6E-409C-BE32-E72D297353CC}">
              <c16:uniqueId val="{00000000-09CA-40CC-AC81-EB4844876DA6}"/>
            </c:ext>
          </c:extLst>
        </c:ser>
        <c:ser>
          <c:idx val="1"/>
          <c:order val="1"/>
          <c:tx>
            <c:v>Net Investment in IERF</c:v>
          </c:tx>
          <c:spPr>
            <a:solidFill>
              <a:schemeClr val="accent6"/>
            </a:solidFill>
            <a:ln>
              <a:noFill/>
            </a:ln>
          </c:spPr>
          <c:invertIfNegative val="0"/>
          <c:val>
            <c:numRef>
              <c:f>'admin - HIDE'!$N$5:$N$24</c:f>
              <c:numCache>
                <c:formatCode>_("$"* #,##0.00_);_("$"* \(#,##0.00\);_("$"* "-"??_);_(@_)</c:formatCode>
                <c:ptCount val="20"/>
                <c:pt idx="0">
                  <c:v>-20000</c:v>
                </c:pt>
                <c:pt idx="1">
                  <c:v>-295.04574965456663</c:v>
                </c:pt>
                <c:pt idx="2">
                  <c:v>-295.04574965456663</c:v>
                </c:pt>
                <c:pt idx="3">
                  <c:v>-295.04574965456663</c:v>
                </c:pt>
                <c:pt idx="4">
                  <c:v>1016.6022445470337</c:v>
                </c:pt>
                <c:pt idx="5">
                  <c:v>1029.4563948902094</c:v>
                </c:pt>
                <c:pt idx="6">
                  <c:v>1042.4365159067477</c:v>
                </c:pt>
                <c:pt idx="7">
                  <c:v>1055.5438421092488</c:v>
                </c:pt>
                <c:pt idx="8">
                  <c:v>1473.835754928175</c:v>
                </c:pt>
                <c:pt idx="9">
                  <c:v>1491.1707936730857</c:v>
                </c:pt>
                <c:pt idx="10">
                  <c:v>1508.6757157976965</c:v>
                </c:pt>
                <c:pt idx="11">
                  <c:v>1821.3979358136955</c:v>
                </c:pt>
                <c:pt idx="12">
                  <c:v>1418.0783620544869</c:v>
                </c:pt>
                <c:pt idx="13">
                  <c:v>1431.9755300026211</c:v>
                </c:pt>
                <c:pt idx="14">
                  <c:v>1446.0088901966465</c:v>
                </c:pt>
                <c:pt idx="15">
                  <c:v>0</c:v>
                </c:pt>
                <c:pt idx="16">
                  <c:v>0</c:v>
                </c:pt>
                <c:pt idx="17">
                  <c:v>0</c:v>
                </c:pt>
                <c:pt idx="18">
                  <c:v>0</c:v>
                </c:pt>
                <c:pt idx="19">
                  <c:v>0</c:v>
                </c:pt>
              </c:numCache>
            </c:numRef>
          </c:val>
          <c:extLst>
            <c:ext xmlns:c16="http://schemas.microsoft.com/office/drawing/2014/chart" uri="{C3380CC4-5D6E-409C-BE32-E72D297353CC}">
              <c16:uniqueId val="{00000001-09CA-40CC-AC81-EB4844876DA6}"/>
            </c:ext>
          </c:extLst>
        </c:ser>
        <c:dLbls>
          <c:showLegendKey val="0"/>
          <c:showVal val="0"/>
          <c:showCatName val="0"/>
          <c:showSerName val="0"/>
          <c:showPercent val="0"/>
          <c:showBubbleSize val="0"/>
        </c:dLbls>
        <c:gapWidth val="150"/>
        <c:overlap val="100"/>
        <c:axId val="210504704"/>
        <c:axId val="210514688"/>
      </c:barChart>
      <c:lineChart>
        <c:grouping val="standard"/>
        <c:varyColors val="0"/>
        <c:ser>
          <c:idx val="2"/>
          <c:order val="2"/>
          <c:tx>
            <c:v>Cumulative</c:v>
          </c:tx>
          <c:spPr>
            <a:ln>
              <a:solidFill>
                <a:schemeClr val="bg2">
                  <a:lumMod val="50000"/>
                </a:schemeClr>
              </a:solidFill>
            </a:ln>
          </c:spPr>
          <c:marker>
            <c:symbol val="none"/>
          </c:marker>
          <c:val>
            <c:numRef>
              <c:f>'admin - HIDE'!$Q$5:$Q$24</c:f>
              <c:numCache>
                <c:formatCode>_("$"* #,##0.00_);_("$"* \(#,##0.00\);_("$"* "-"??_);_(@_)</c:formatCode>
                <c:ptCount val="20"/>
                <c:pt idx="0">
                  <c:v>-12917.880000000001</c:v>
                </c:pt>
                <c:pt idx="1">
                  <c:v>-14229.923180805679</c:v>
                </c:pt>
                <c:pt idx="2">
                  <c:v>-20329.308938078069</c:v>
                </c:pt>
                <c:pt idx="3">
                  <c:v>-20516.18289084296</c:v>
                </c:pt>
                <c:pt idx="4">
                  <c:v>-18453.503915832371</c:v>
                </c:pt>
                <c:pt idx="5">
                  <c:v>-16340.517065912438</c:v>
                </c:pt>
                <c:pt idx="6">
                  <c:v>-14176.45730218298</c:v>
                </c:pt>
                <c:pt idx="7">
                  <c:v>-11960.549368145328</c:v>
                </c:pt>
                <c:pt idx="8">
                  <c:v>-9696.0582237158815</c:v>
                </c:pt>
                <c:pt idx="9">
                  <c:v>-7382.2679947898905</c:v>
                </c:pt>
                <c:pt idx="10">
                  <c:v>-5018.4533941099398</c:v>
                </c:pt>
                <c:pt idx="11">
                  <c:v>-899.83764823552519</c:v>
                </c:pt>
                <c:pt idx="12">
                  <c:v>2336.8214719192856</c:v>
                </c:pt>
                <c:pt idx="13">
                  <c:v>5626.4093333531164</c:v>
                </c:pt>
                <c:pt idx="14">
                  <c:v>8261.1109375743144</c:v>
                </c:pt>
                <c:pt idx="15">
                  <c:v>7900.2215996404975</c:v>
                </c:pt>
                <c:pt idx="16">
                  <c:v>7535.7233683273425</c:v>
                </c:pt>
                <c:pt idx="17">
                  <c:v>7167.580154701056</c:v>
                </c:pt>
                <c:pt idx="18">
                  <c:v>6795.7555089385078</c:v>
                </c:pt>
                <c:pt idx="19">
                  <c:v>5410.2126167183342</c:v>
                </c:pt>
              </c:numCache>
            </c:numRef>
          </c:val>
          <c:smooth val="0"/>
          <c:extLst>
            <c:ext xmlns:c16="http://schemas.microsoft.com/office/drawing/2014/chart" uri="{C3380CC4-5D6E-409C-BE32-E72D297353CC}">
              <c16:uniqueId val="{00000002-09CA-40CC-AC81-EB4844876DA6}"/>
            </c:ext>
          </c:extLst>
        </c:ser>
        <c:dLbls>
          <c:showLegendKey val="0"/>
          <c:showVal val="0"/>
          <c:showCatName val="0"/>
          <c:showSerName val="0"/>
          <c:showPercent val="0"/>
          <c:showBubbleSize val="0"/>
        </c:dLbls>
        <c:marker val="1"/>
        <c:smooth val="0"/>
        <c:axId val="210504704"/>
        <c:axId val="210514688"/>
      </c:lineChart>
      <c:catAx>
        <c:axId val="210504704"/>
        <c:scaling>
          <c:orientation val="minMax"/>
        </c:scaling>
        <c:delete val="0"/>
        <c:axPos val="b"/>
        <c:numFmt formatCode="General" sourceLinked="1"/>
        <c:majorTickMark val="cross"/>
        <c:minorTickMark val="none"/>
        <c:tickLblPos val="low"/>
        <c:txPr>
          <a:bodyPr rot="0"/>
          <a:lstStyle/>
          <a:p>
            <a:pPr>
              <a:defRPr/>
            </a:pPr>
            <a:endParaRPr lang="en-US"/>
          </a:p>
        </c:txPr>
        <c:crossAx val="210514688"/>
        <c:crosses val="autoZero"/>
        <c:auto val="1"/>
        <c:lblAlgn val="ctr"/>
        <c:lblOffset val="100"/>
        <c:noMultiLvlLbl val="0"/>
      </c:catAx>
      <c:valAx>
        <c:axId val="210514688"/>
        <c:scaling>
          <c:orientation val="minMax"/>
        </c:scaling>
        <c:delete val="0"/>
        <c:axPos val="l"/>
        <c:majorGridlines/>
        <c:numFmt formatCode="_(&quot;$&quot;* #,##0_);_(&quot;$&quot;* \(#,##0\);_(&quot;$&quot;* &quot;-&quot;??_);_(@_)" sourceLinked="1"/>
        <c:majorTickMark val="none"/>
        <c:minorTickMark val="none"/>
        <c:tickLblPos val="nextTo"/>
        <c:crossAx val="210504704"/>
        <c:crosses val="autoZero"/>
        <c:crossBetween val="between"/>
      </c:valAx>
    </c:plotArea>
    <c:legend>
      <c:legendPos val="b"/>
      <c:layout>
        <c:manualLayout>
          <c:xMode val="edge"/>
          <c:yMode val="edge"/>
          <c:x val="4.3042432195975503E-3"/>
          <c:y val="0.90857064741907256"/>
          <c:w val="0.98861351706036749"/>
          <c:h val="9.142935258092736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4418197725284"/>
          <c:y val="6.9919072615923006E-2"/>
          <c:w val="0.78701137357830275"/>
          <c:h val="0.73979148439778364"/>
        </c:manualLayout>
      </c:layout>
      <c:barChart>
        <c:barDir val="col"/>
        <c:grouping val="stacked"/>
        <c:varyColors val="0"/>
        <c:ser>
          <c:idx val="2"/>
          <c:order val="1"/>
          <c:tx>
            <c:v>Money Recouped from IERF</c:v>
          </c:tx>
          <c:invertIfNegative val="0"/>
          <c:val>
            <c:numRef>
              <c:f>'admin - HIDE'!$M$5:$M$24</c:f>
              <c:numCache>
                <c:formatCode>_("$"* #,##0.00_);_("$"* \(#,##0.00\);_("$"* "-"??_);_(@_)</c:formatCode>
                <c:ptCount val="20"/>
                <c:pt idx="0">
                  <c:v>0</c:v>
                </c:pt>
                <c:pt idx="1">
                  <c:v>0</c:v>
                </c:pt>
                <c:pt idx="2">
                  <c:v>0</c:v>
                </c:pt>
                <c:pt idx="3">
                  <c:v>0</c:v>
                </c:pt>
                <c:pt idx="4">
                  <c:v>1311.6479942016003</c:v>
                </c:pt>
                <c:pt idx="5">
                  <c:v>1324.502144544776</c:v>
                </c:pt>
                <c:pt idx="6">
                  <c:v>1337.4822655613143</c:v>
                </c:pt>
                <c:pt idx="7">
                  <c:v>1350.5895917638154</c:v>
                </c:pt>
                <c:pt idx="8">
                  <c:v>1768.8815045827416</c:v>
                </c:pt>
                <c:pt idx="9">
                  <c:v>1786.2165433276523</c:v>
                </c:pt>
                <c:pt idx="10">
                  <c:v>1803.7214654522631</c:v>
                </c:pt>
                <c:pt idx="11">
                  <c:v>1821.3979358136955</c:v>
                </c:pt>
                <c:pt idx="12">
                  <c:v>1418.0783620544869</c:v>
                </c:pt>
                <c:pt idx="13">
                  <c:v>1431.9755300026211</c:v>
                </c:pt>
                <c:pt idx="14">
                  <c:v>1446.0088901966465</c:v>
                </c:pt>
                <c:pt idx="15">
                  <c:v>0</c:v>
                </c:pt>
                <c:pt idx="16">
                  <c:v>0</c:v>
                </c:pt>
                <c:pt idx="17">
                  <c:v>0</c:v>
                </c:pt>
                <c:pt idx="18">
                  <c:v>0</c:v>
                </c:pt>
                <c:pt idx="19">
                  <c:v>1000</c:v>
                </c:pt>
              </c:numCache>
            </c:numRef>
          </c:val>
          <c:extLst>
            <c:ext xmlns:c16="http://schemas.microsoft.com/office/drawing/2014/chart" uri="{C3380CC4-5D6E-409C-BE32-E72D297353CC}">
              <c16:uniqueId val="{00000000-CA4B-4DBB-B50C-6C5F7D80049E}"/>
            </c:ext>
          </c:extLst>
        </c:ser>
        <c:ser>
          <c:idx val="0"/>
          <c:order val="2"/>
          <c:tx>
            <c:v>Investment into IERF</c:v>
          </c:tx>
          <c:spPr>
            <a:solidFill>
              <a:schemeClr val="accent5">
                <a:lumMod val="75000"/>
              </a:schemeClr>
            </a:solidFill>
          </c:spPr>
          <c:invertIfNegative val="0"/>
          <c:cat>
            <c:numRef>
              <c:f>'admin - HIDE'!$A$5:$A$24</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HIDE'!$J$5:$J$24</c:f>
              <c:numCache>
                <c:formatCode>_("$"* #,##0.00_);_("$"* \(#,##0.00\);_("$"* "-"??_);_(@_)</c:formatCode>
                <c:ptCount val="20"/>
                <c:pt idx="0">
                  <c:v>-20000</c:v>
                </c:pt>
                <c:pt idx="1">
                  <c:v>-295.04574965456663</c:v>
                </c:pt>
                <c:pt idx="2">
                  <c:v>-295.04574965456663</c:v>
                </c:pt>
                <c:pt idx="3">
                  <c:v>-295.04574965456663</c:v>
                </c:pt>
                <c:pt idx="4">
                  <c:v>-295.04574965456663</c:v>
                </c:pt>
                <c:pt idx="5">
                  <c:v>-295.04574965456663</c:v>
                </c:pt>
                <c:pt idx="6">
                  <c:v>-295.04574965456663</c:v>
                </c:pt>
                <c:pt idx="7">
                  <c:v>-295.04574965456663</c:v>
                </c:pt>
                <c:pt idx="8">
                  <c:v>-295.04574965456663</c:v>
                </c:pt>
                <c:pt idx="9">
                  <c:v>-295.04574965456663</c:v>
                </c:pt>
                <c:pt idx="10">
                  <c:v>-295.04574965456663</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CA4B-4DBB-B50C-6C5F7D80049E}"/>
            </c:ext>
          </c:extLst>
        </c:ser>
        <c:dLbls>
          <c:showLegendKey val="0"/>
          <c:showVal val="0"/>
          <c:showCatName val="0"/>
          <c:showSerName val="0"/>
          <c:showPercent val="0"/>
          <c:showBubbleSize val="0"/>
        </c:dLbls>
        <c:gapWidth val="150"/>
        <c:overlap val="100"/>
        <c:axId val="210540416"/>
        <c:axId val="210541952"/>
      </c:barChart>
      <c:lineChart>
        <c:grouping val="standard"/>
        <c:varyColors val="0"/>
        <c:ser>
          <c:idx val="1"/>
          <c:order val="0"/>
          <c:tx>
            <c:v>Cumulative</c:v>
          </c:tx>
          <c:spPr>
            <a:ln>
              <a:solidFill>
                <a:schemeClr val="accent6">
                  <a:lumMod val="75000"/>
                </a:schemeClr>
              </a:solidFill>
            </a:ln>
          </c:spPr>
          <c:marker>
            <c:symbol val="none"/>
          </c:marker>
          <c:cat>
            <c:numRef>
              <c:f>'admin - HIDE'!$A$5:$A$24</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HIDE'!$O$5:$O$24</c:f>
              <c:numCache>
                <c:formatCode>_("$"* #,##0.00_);_("$"* \(#,##0.00\);_("$"* "-"??_);_(@_)</c:formatCode>
                <c:ptCount val="20"/>
                <c:pt idx="0">
                  <c:v>-20000</c:v>
                </c:pt>
                <c:pt idx="1">
                  <c:v>-20295.045749654568</c:v>
                </c:pt>
                <c:pt idx="2">
                  <c:v>-20590.091499309136</c:v>
                </c:pt>
                <c:pt idx="3">
                  <c:v>-20885.137248963703</c:v>
                </c:pt>
                <c:pt idx="4">
                  <c:v>-19868.53500441667</c:v>
                </c:pt>
                <c:pt idx="5">
                  <c:v>-18839.078609526459</c:v>
                </c:pt>
                <c:pt idx="6">
                  <c:v>-17796.64209361971</c:v>
                </c:pt>
                <c:pt idx="7">
                  <c:v>-16741.098251510462</c:v>
                </c:pt>
                <c:pt idx="8">
                  <c:v>-15267.262496582287</c:v>
                </c:pt>
                <c:pt idx="9">
                  <c:v>-13776.091702909202</c:v>
                </c:pt>
                <c:pt idx="10">
                  <c:v>-12267.415987111504</c:v>
                </c:pt>
                <c:pt idx="11">
                  <c:v>-10446.01805129781</c:v>
                </c:pt>
                <c:pt idx="12">
                  <c:v>-9027.9396892433233</c:v>
                </c:pt>
                <c:pt idx="13">
                  <c:v>-7595.9641592407024</c:v>
                </c:pt>
                <c:pt idx="14">
                  <c:v>-6149.955269044056</c:v>
                </c:pt>
                <c:pt idx="15">
                  <c:v>-6149.955269044056</c:v>
                </c:pt>
                <c:pt idx="16">
                  <c:v>-6149.955269044056</c:v>
                </c:pt>
                <c:pt idx="17">
                  <c:v>-6149.955269044056</c:v>
                </c:pt>
                <c:pt idx="18">
                  <c:v>-6149.955269044056</c:v>
                </c:pt>
                <c:pt idx="19">
                  <c:v>-6149.955269044056</c:v>
                </c:pt>
              </c:numCache>
            </c:numRef>
          </c:val>
          <c:smooth val="0"/>
          <c:extLst>
            <c:ext xmlns:c16="http://schemas.microsoft.com/office/drawing/2014/chart" uri="{C3380CC4-5D6E-409C-BE32-E72D297353CC}">
              <c16:uniqueId val="{00000002-CA4B-4DBB-B50C-6C5F7D80049E}"/>
            </c:ext>
          </c:extLst>
        </c:ser>
        <c:dLbls>
          <c:showLegendKey val="0"/>
          <c:showVal val="0"/>
          <c:showCatName val="0"/>
          <c:showSerName val="0"/>
          <c:showPercent val="0"/>
          <c:showBubbleSize val="0"/>
        </c:dLbls>
        <c:marker val="1"/>
        <c:smooth val="0"/>
        <c:axId val="210540416"/>
        <c:axId val="210541952"/>
      </c:lineChart>
      <c:catAx>
        <c:axId val="210540416"/>
        <c:scaling>
          <c:orientation val="minMax"/>
        </c:scaling>
        <c:delete val="0"/>
        <c:axPos val="b"/>
        <c:numFmt formatCode="General" sourceLinked="1"/>
        <c:majorTickMark val="cross"/>
        <c:minorTickMark val="none"/>
        <c:tickLblPos val="low"/>
        <c:txPr>
          <a:bodyPr rot="0"/>
          <a:lstStyle/>
          <a:p>
            <a:pPr>
              <a:defRPr/>
            </a:pPr>
            <a:endParaRPr lang="en-US"/>
          </a:p>
        </c:txPr>
        <c:crossAx val="210541952"/>
        <c:crosses val="autoZero"/>
        <c:auto val="1"/>
        <c:lblAlgn val="ctr"/>
        <c:lblOffset val="100"/>
        <c:noMultiLvlLbl val="0"/>
      </c:catAx>
      <c:valAx>
        <c:axId val="210541952"/>
        <c:scaling>
          <c:orientation val="minMax"/>
        </c:scaling>
        <c:delete val="0"/>
        <c:axPos val="l"/>
        <c:majorGridlines/>
        <c:numFmt formatCode="_(&quot;$&quot;* #,##0_);_(&quot;$&quot;* \(#,##0\);_(&quot;$&quot;* &quot;-&quot;_);_(@_)" sourceLinked="0"/>
        <c:majorTickMark val="in"/>
        <c:minorTickMark val="none"/>
        <c:tickLblPos val="nextTo"/>
        <c:crossAx val="210540416"/>
        <c:crosses val="autoZero"/>
        <c:crossBetween val="between"/>
      </c:valAx>
      <c:spPr>
        <a:ln>
          <a:noFill/>
        </a:ln>
      </c:spPr>
    </c:plotArea>
    <c:legend>
      <c:legendPos val="r"/>
      <c:layout>
        <c:manualLayout>
          <c:xMode val="edge"/>
          <c:yMode val="edge"/>
          <c:x val="0"/>
          <c:y val="0.9116531787693205"/>
          <c:w val="1"/>
          <c:h val="8.834682123067949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6618547681539"/>
          <c:y val="3.7280183727034129E-2"/>
          <c:w val="0.72134448818897623"/>
          <c:h val="0.8467399387576553"/>
        </c:manualLayout>
      </c:layout>
      <c:lineChart>
        <c:grouping val="standard"/>
        <c:varyColors val="0"/>
        <c:ser>
          <c:idx val="0"/>
          <c:order val="0"/>
          <c:tx>
            <c:strRef>
              <c:f>'admin - HIDE'!$A$29</c:f>
              <c:strCache>
                <c:ptCount val="1"/>
                <c:pt idx="0">
                  <c:v>1</c:v>
                </c:pt>
              </c:strCache>
            </c:strRef>
          </c:tx>
          <c:marker>
            <c:symbol val="none"/>
          </c:marker>
          <c:cat>
            <c:numRef>
              <c:f>'Cash Flow - Each Project'!$E$3:$X$3</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HIDE'!$B$29:$U$29</c:f>
              <c:numCache>
                <c:formatCode>_("$"* #,##0_);_("$"* \(#,##0\);_("$"* "-"??_);_(@_)</c:formatCode>
                <c:ptCount val="20"/>
                <c:pt idx="0">
                  <c:v>-11288</c:v>
                </c:pt>
                <c:pt idx="1">
                  <c:v>-10570.002399999999</c:v>
                </c:pt>
                <c:pt idx="2">
                  <c:v>-9845.9484235199998</c:v>
                </c:pt>
                <c:pt idx="3">
                  <c:v>-9115.7787180704963</c:v>
                </c:pt>
                <c:pt idx="4">
                  <c:v>-8379.433349507588</c:v>
                </c:pt>
                <c:pt idx="5">
                  <c:v>-7636.8517963327622</c:v>
                </c:pt>
                <c:pt idx="6">
                  <c:v>-6887.972943936823</c:v>
                </c:pt>
                <c:pt idx="7">
                  <c:v>-6132.7350787874038</c:v>
                </c:pt>
                <c:pt idx="8">
                  <c:v>-5371.0758825595203</c:v>
                </c:pt>
                <c:pt idx="9">
                  <c:v>-4602.9324262086038</c:v>
                </c:pt>
                <c:pt idx="10">
                  <c:v>-3828.2411639854481</c:v>
                </c:pt>
                <c:pt idx="11">
                  <c:v>-3046.9379273925056</c:v>
                </c:pt>
                <c:pt idx="12">
                  <c:v>-2258.9579190809523</c:v>
                </c:pt>
                <c:pt idx="13">
                  <c:v>-1464.2357066879458</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0-9309-4667-A4AA-05636F846E2C}"/>
            </c:ext>
          </c:extLst>
        </c:ser>
        <c:ser>
          <c:idx val="1"/>
          <c:order val="1"/>
          <c:tx>
            <c:strRef>
              <c:f>'admin - HIDE'!$A$30</c:f>
              <c:strCache>
                <c:ptCount val="1"/>
                <c:pt idx="0">
                  <c:v>2</c:v>
                </c:pt>
              </c:strCache>
            </c:strRef>
          </c:tx>
          <c:marker>
            <c:symbol val="none"/>
          </c:marker>
          <c:cat>
            <c:numRef>
              <c:f>'Cash Flow - Each Project'!$E$3:$X$3</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HIDE'!$B$30:$U$30</c:f>
              <c:numCache>
                <c:formatCode>_("$"* #,##0_);_("$"* \(#,##0\);_("$"* "-"??_);_(@_)</c:formatCode>
                <c:ptCount val="20"/>
                <c:pt idx="0">
                  <c:v>#N/A</c:v>
                </c:pt>
                <c:pt idx="1">
                  <c:v>#N/A</c:v>
                </c:pt>
                <c:pt idx="2">
                  <c:v>-4235.9302399999997</c:v>
                </c:pt>
                <c:pt idx="3">
                  <c:v>-3464.3725963519996</c:v>
                </c:pt>
                <c:pt idx="4">
                  <c:v>-2685.2536877962493</c:v>
                </c:pt>
                <c:pt idx="5">
                  <c:v>-1898.4994139366527</c:v>
                </c:pt>
                <c:pt idx="6">
                  <c:v>-1104.0349481932321</c:v>
                </c:pt>
                <c:pt idx="7">
                  <c:v>-301.7847306855258</c:v>
                </c:pt>
                <c:pt idx="8">
                  <c:v>103.27140413411507</c:v>
                </c:pt>
                <c:pt idx="9">
                  <c:v>512.29708907498843</c:v>
                </c:pt>
                <c:pt idx="10">
                  <c:v>925.33122572828233</c:v>
                </c:pt>
                <c:pt idx="11">
                  <c:v>1442.4130969207786</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1-9309-4667-A4AA-05636F846E2C}"/>
            </c:ext>
          </c:extLst>
        </c:ser>
        <c:ser>
          <c:idx val="2"/>
          <c:order val="2"/>
          <c:tx>
            <c:strRef>
              <c:f>'admin - HIDE'!$A$31</c:f>
              <c:strCache>
                <c:ptCount val="1"/>
                <c:pt idx="0">
                  <c:v>3</c:v>
                </c:pt>
              </c:strCache>
            </c:strRef>
          </c:tx>
          <c:marker>
            <c:symbol val="none"/>
          </c:marker>
          <c:val>
            <c:numRef>
              <c:f>'admin - HIDE'!$B$31:$U$31</c:f>
              <c:numCache>
                <c:formatCode>_("$"* #,##0_);_("$"* \(#,##0\);_("$"* "-"??_);_(@_)</c:formatCode>
                <c:ptCount val="20"/>
                <c:pt idx="0">
                  <c:v>#N/A</c:v>
                </c:pt>
                <c:pt idx="1">
                  <c:v>#N/A</c:v>
                </c:pt>
                <c:pt idx="2">
                  <c:v>#N/A</c:v>
                </c:pt>
                <c:pt idx="3">
                  <c:v>597.83718399999998</c:v>
                </c:pt>
                <c:pt idx="4">
                  <c:v>1909.4851782016003</c:v>
                </c:pt>
                <c:pt idx="5">
                  <c:v>3233.9873227463763</c:v>
                </c:pt>
                <c:pt idx="6">
                  <c:v>4571.4695883076911</c:v>
                </c:pt>
                <c:pt idx="7">
                  <c:v>5922.0591800715065</c:v>
                </c:pt>
                <c:pt idx="8">
                  <c:v>7285.8845498346072</c:v>
                </c:pt>
                <c:pt idx="9">
                  <c:v>8663.0754082213862</c:v>
                </c:pt>
                <c:pt idx="10">
                  <c:v>10053.762737020355</c:v>
                </c:pt>
                <c:pt idx="11">
                  <c:v>11458.078801641555</c:v>
                </c:pt>
                <c:pt idx="12">
                  <c:v>12876.157163696042</c:v>
                </c:pt>
                <c:pt idx="13">
                  <c:v>14308.132693698662</c:v>
                </c:pt>
                <c:pt idx="14">
                  <c:v>15854.141583895309</c:v>
                </c:pt>
                <c:pt idx="15">
                  <c:v>#N/A</c:v>
                </c:pt>
                <c:pt idx="16">
                  <c:v>#N/A</c:v>
                </c:pt>
                <c:pt idx="17">
                  <c:v>#N/A</c:v>
                </c:pt>
                <c:pt idx="18">
                  <c:v>#N/A</c:v>
                </c:pt>
                <c:pt idx="19">
                  <c:v>#N/A</c:v>
                </c:pt>
              </c:numCache>
            </c:numRef>
          </c:val>
          <c:smooth val="0"/>
          <c:extLst>
            <c:ext xmlns:c16="http://schemas.microsoft.com/office/drawing/2014/chart" uri="{C3380CC4-5D6E-409C-BE32-E72D297353CC}">
              <c16:uniqueId val="{00000002-9309-4667-A4AA-05636F846E2C}"/>
            </c:ext>
          </c:extLst>
        </c:ser>
        <c:ser>
          <c:idx val="3"/>
          <c:order val="3"/>
          <c:tx>
            <c:strRef>
              <c:f>'admin - HIDE'!$A$32</c:f>
              <c:strCache>
                <c:ptCount val="1"/>
              </c:strCache>
            </c:strRef>
          </c:tx>
          <c:marker>
            <c:symbol val="none"/>
          </c:marker>
          <c:val>
            <c:numRef>
              <c:f>'admin - HIDE'!$B$32:$U$32</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3-9309-4667-A4AA-05636F846E2C}"/>
            </c:ext>
          </c:extLst>
        </c:ser>
        <c:ser>
          <c:idx val="4"/>
          <c:order val="4"/>
          <c:tx>
            <c:strRef>
              <c:f>'admin - HIDE'!$A$33</c:f>
              <c:strCache>
                <c:ptCount val="1"/>
              </c:strCache>
            </c:strRef>
          </c:tx>
          <c:spPr>
            <a:ln>
              <a:solidFill>
                <a:schemeClr val="accent5"/>
              </a:solidFill>
            </a:ln>
          </c:spPr>
          <c:marker>
            <c:symbol val="none"/>
          </c:marker>
          <c:val>
            <c:numRef>
              <c:f>'admin - HIDE'!$B$33:$U$33</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4-9309-4667-A4AA-05636F846E2C}"/>
            </c:ext>
          </c:extLst>
        </c:ser>
        <c:ser>
          <c:idx val="5"/>
          <c:order val="5"/>
          <c:tx>
            <c:strRef>
              <c:f>'admin - HIDE'!$A$34</c:f>
              <c:strCache>
                <c:ptCount val="1"/>
              </c:strCache>
            </c:strRef>
          </c:tx>
          <c:spPr>
            <a:ln>
              <a:solidFill>
                <a:schemeClr val="accent6">
                  <a:lumMod val="75000"/>
                </a:schemeClr>
              </a:solidFill>
            </a:ln>
          </c:spPr>
          <c:marker>
            <c:symbol val="none"/>
          </c:marker>
          <c:val>
            <c:numRef>
              <c:f>'admin - HIDE'!$B$34:$U$34</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5-9309-4667-A4AA-05636F846E2C}"/>
            </c:ext>
          </c:extLst>
        </c:ser>
        <c:ser>
          <c:idx val="6"/>
          <c:order val="6"/>
          <c:tx>
            <c:strRef>
              <c:f>'admin - HIDE'!$A$35</c:f>
              <c:strCache>
                <c:ptCount val="1"/>
              </c:strCache>
            </c:strRef>
          </c:tx>
          <c:marker>
            <c:symbol val="none"/>
          </c:marker>
          <c:val>
            <c:numRef>
              <c:f>'admin - HIDE'!$B$35:$U$35</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6-9309-4667-A4AA-05636F846E2C}"/>
            </c:ext>
          </c:extLst>
        </c:ser>
        <c:ser>
          <c:idx val="7"/>
          <c:order val="7"/>
          <c:tx>
            <c:strRef>
              <c:f>'admin - HIDE'!$A$36</c:f>
              <c:strCache>
                <c:ptCount val="1"/>
              </c:strCache>
            </c:strRef>
          </c:tx>
          <c:marker>
            <c:symbol val="none"/>
          </c:marker>
          <c:val>
            <c:numRef>
              <c:f>'admin - HIDE'!$B$36:$U$36</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7-9309-4667-A4AA-05636F846E2C}"/>
            </c:ext>
          </c:extLst>
        </c:ser>
        <c:ser>
          <c:idx val="8"/>
          <c:order val="8"/>
          <c:tx>
            <c:strRef>
              <c:f>'admin - HIDE'!$A$37</c:f>
              <c:strCache>
                <c:ptCount val="1"/>
              </c:strCache>
            </c:strRef>
          </c:tx>
          <c:marker>
            <c:symbol val="none"/>
          </c:marker>
          <c:val>
            <c:numRef>
              <c:f>'admin - HIDE'!$B$37:$U$37</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8-9309-4667-A4AA-05636F846E2C}"/>
            </c:ext>
          </c:extLst>
        </c:ser>
        <c:ser>
          <c:idx val="9"/>
          <c:order val="9"/>
          <c:tx>
            <c:strRef>
              <c:f>'admin - HIDE'!$A$38</c:f>
              <c:strCache>
                <c:ptCount val="1"/>
              </c:strCache>
            </c:strRef>
          </c:tx>
          <c:marker>
            <c:symbol val="none"/>
          </c:marker>
          <c:val>
            <c:numRef>
              <c:f>'admin - HIDE'!$B$38:$U$38</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9-9309-4667-A4AA-05636F846E2C}"/>
            </c:ext>
          </c:extLst>
        </c:ser>
        <c:dLbls>
          <c:showLegendKey val="0"/>
          <c:showVal val="0"/>
          <c:showCatName val="0"/>
          <c:showSerName val="0"/>
          <c:showPercent val="0"/>
          <c:showBubbleSize val="0"/>
        </c:dLbls>
        <c:smooth val="0"/>
        <c:axId val="210630912"/>
        <c:axId val="210636800"/>
      </c:lineChart>
      <c:catAx>
        <c:axId val="210630912"/>
        <c:scaling>
          <c:orientation val="minMax"/>
        </c:scaling>
        <c:delete val="0"/>
        <c:axPos val="b"/>
        <c:numFmt formatCode="General" sourceLinked="1"/>
        <c:majorTickMark val="cross"/>
        <c:minorTickMark val="none"/>
        <c:tickLblPos val="low"/>
        <c:txPr>
          <a:bodyPr rot="0"/>
          <a:lstStyle/>
          <a:p>
            <a:pPr>
              <a:defRPr/>
            </a:pPr>
            <a:endParaRPr lang="en-US"/>
          </a:p>
        </c:txPr>
        <c:crossAx val="210636800"/>
        <c:crosses val="autoZero"/>
        <c:auto val="1"/>
        <c:lblAlgn val="ctr"/>
        <c:lblOffset val="100"/>
        <c:noMultiLvlLbl val="0"/>
      </c:catAx>
      <c:valAx>
        <c:axId val="210636800"/>
        <c:scaling>
          <c:orientation val="minMax"/>
        </c:scaling>
        <c:delete val="0"/>
        <c:axPos val="l"/>
        <c:majorGridlines/>
        <c:numFmt formatCode="_(&quot;$&quot;* #,##0_);_(&quot;$&quot;* \(#,##0\);_(&quot;$&quot;* &quot;-&quot;??_);_(@_)" sourceLinked="1"/>
        <c:majorTickMark val="in"/>
        <c:minorTickMark val="none"/>
        <c:tickLblPos val="nextTo"/>
        <c:crossAx val="210630912"/>
        <c:crosses val="autoZero"/>
        <c:crossBetween val="between"/>
      </c:valAx>
    </c:plotArea>
    <c:legend>
      <c:legendPos val="r"/>
      <c:layout>
        <c:manualLayout>
          <c:xMode val="edge"/>
          <c:yMode val="edge"/>
          <c:x val="0.87183333333333335"/>
          <c:y val="0"/>
          <c:w val="0.1115"/>
          <c:h val="1"/>
        </c:manualLayout>
      </c:layout>
      <c:overlay val="0"/>
      <c:spPr>
        <a:ln>
          <a:noFill/>
        </a:ln>
      </c:sp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'admin - HIDE'!$A$51</c:f>
              <c:strCache>
                <c:ptCount val="1"/>
              </c:strCache>
            </c:strRef>
          </c:tx>
          <c:spPr>
            <a:solidFill>
              <a:schemeClr val="accent4">
                <a:lumMod val="60000"/>
                <a:lumOff val="40000"/>
              </a:schemeClr>
            </a:solidFill>
          </c:spPr>
          <c:invertIfNegative val="0"/>
          <c:val>
            <c:numRef>
              <c:f>'admin - HIDE'!$B$51:$U$51</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3FB3-4D9E-8074-78B64D95194D}"/>
            </c:ext>
          </c:extLst>
        </c:ser>
        <c:ser>
          <c:idx val="3"/>
          <c:order val="1"/>
          <c:tx>
            <c:strRef>
              <c:f>'admin - HIDE'!$A$50</c:f>
              <c:strCache>
                <c:ptCount val="1"/>
              </c:strCache>
            </c:strRef>
          </c:tx>
          <c:spPr>
            <a:solidFill>
              <a:schemeClr val="accent3">
                <a:lumMod val="60000"/>
                <a:lumOff val="40000"/>
              </a:schemeClr>
            </a:solidFill>
          </c:spPr>
          <c:invertIfNegative val="0"/>
          <c:val>
            <c:numRef>
              <c:f>'admin - HIDE'!$B$50:$U$50</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3FB3-4D9E-8074-78B64D95194D}"/>
            </c:ext>
          </c:extLst>
        </c:ser>
        <c:ser>
          <c:idx val="4"/>
          <c:order val="2"/>
          <c:tx>
            <c:strRef>
              <c:f>'admin - HIDE'!$A$49</c:f>
              <c:strCache>
                <c:ptCount val="1"/>
              </c:strCache>
            </c:strRef>
          </c:tx>
          <c:spPr>
            <a:solidFill>
              <a:schemeClr val="accent2">
                <a:lumMod val="60000"/>
                <a:lumOff val="40000"/>
              </a:schemeClr>
            </a:solidFill>
          </c:spPr>
          <c:invertIfNegative val="0"/>
          <c:val>
            <c:numRef>
              <c:f>'admin - HIDE'!$B$49:$U$49</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2-3FB3-4D9E-8074-78B64D95194D}"/>
            </c:ext>
          </c:extLst>
        </c:ser>
        <c:ser>
          <c:idx val="5"/>
          <c:order val="3"/>
          <c:tx>
            <c:strRef>
              <c:f>'admin - HIDE'!$A$48</c:f>
              <c:strCache>
                <c:ptCount val="1"/>
              </c:strCache>
            </c:strRef>
          </c:tx>
          <c:spPr>
            <a:solidFill>
              <a:schemeClr val="accent1">
                <a:lumMod val="60000"/>
                <a:lumOff val="40000"/>
              </a:schemeClr>
            </a:solidFill>
          </c:spPr>
          <c:invertIfNegative val="0"/>
          <c:val>
            <c:numRef>
              <c:f>'admin - HIDE'!$B$48:$U$48</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3FB3-4D9E-8074-78B64D95194D}"/>
            </c:ext>
          </c:extLst>
        </c:ser>
        <c:ser>
          <c:idx val="6"/>
          <c:order val="4"/>
          <c:tx>
            <c:strRef>
              <c:f>'admin - HIDE'!$A$47</c:f>
              <c:strCache>
                <c:ptCount val="1"/>
              </c:strCache>
            </c:strRef>
          </c:tx>
          <c:spPr>
            <a:solidFill>
              <a:schemeClr val="accent6">
                <a:lumMod val="75000"/>
              </a:schemeClr>
            </a:solidFill>
          </c:spPr>
          <c:invertIfNegative val="0"/>
          <c:val>
            <c:numRef>
              <c:f>'admin - HIDE'!$B$47:$U$47</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4-3FB3-4D9E-8074-78B64D95194D}"/>
            </c:ext>
          </c:extLst>
        </c:ser>
        <c:ser>
          <c:idx val="7"/>
          <c:order val="5"/>
          <c:tx>
            <c:strRef>
              <c:f>'admin - HIDE'!$A$46</c:f>
              <c:strCache>
                <c:ptCount val="1"/>
              </c:strCache>
            </c:strRef>
          </c:tx>
          <c:spPr>
            <a:solidFill>
              <a:schemeClr val="accent5"/>
            </a:solidFill>
          </c:spPr>
          <c:invertIfNegative val="0"/>
          <c:val>
            <c:numRef>
              <c:f>'admin - HIDE'!$B$46:$U$46</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5-3FB3-4D9E-8074-78B64D95194D}"/>
            </c:ext>
          </c:extLst>
        </c:ser>
        <c:ser>
          <c:idx val="8"/>
          <c:order val="6"/>
          <c:tx>
            <c:strRef>
              <c:f>'admin - HIDE'!$A$45</c:f>
              <c:strCache>
                <c:ptCount val="1"/>
              </c:strCache>
            </c:strRef>
          </c:tx>
          <c:spPr>
            <a:solidFill>
              <a:schemeClr val="accent4"/>
            </a:solidFill>
          </c:spPr>
          <c:invertIfNegative val="0"/>
          <c:val>
            <c:numRef>
              <c:f>'admin - HIDE'!$B$45:$U$45</c:f>
              <c:numCache>
                <c:formatCode>_("$"* #,##0_);_("$"* \(#,##0\);_("$"* "-"??_);_(@_)</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6-3FB3-4D9E-8074-78B64D95194D}"/>
            </c:ext>
          </c:extLst>
        </c:ser>
        <c:ser>
          <c:idx val="9"/>
          <c:order val="7"/>
          <c:tx>
            <c:strRef>
              <c:f>'admin - HIDE'!$A$44</c:f>
              <c:strCache>
                <c:ptCount val="1"/>
                <c:pt idx="0">
                  <c:v>3</c:v>
                </c:pt>
              </c:strCache>
            </c:strRef>
          </c:tx>
          <c:spPr>
            <a:solidFill>
              <a:schemeClr val="accent3">
                <a:lumMod val="75000"/>
              </a:schemeClr>
            </a:solidFill>
          </c:spPr>
          <c:invertIfNegative val="0"/>
          <c:val>
            <c:numRef>
              <c:f>'admin - HIDE'!$B$44:$U$44</c:f>
              <c:numCache>
                <c:formatCode>_("$"* #,##0_);_("$"* \(#,##0\);_("$"* "-"??_);_(@_)</c:formatCode>
                <c:ptCount val="20"/>
                <c:pt idx="0">
                  <c:v>#N/A</c:v>
                </c:pt>
                <c:pt idx="1">
                  <c:v>#N/A</c:v>
                </c:pt>
                <c:pt idx="2">
                  <c:v>#N/A</c:v>
                </c:pt>
                <c:pt idx="3">
                  <c:v>597.83718399999998</c:v>
                </c:pt>
                <c:pt idx="4">
                  <c:v>1311.6479942016003</c:v>
                </c:pt>
                <c:pt idx="5">
                  <c:v>1324.502144544776</c:v>
                </c:pt>
                <c:pt idx="6">
                  <c:v>1337.4822655613143</c:v>
                </c:pt>
                <c:pt idx="7">
                  <c:v>1350.5895917638154</c:v>
                </c:pt>
                <c:pt idx="8">
                  <c:v>1363.8253697631008</c:v>
                </c:pt>
                <c:pt idx="9">
                  <c:v>1377.1908583867789</c:v>
                </c:pt>
                <c:pt idx="10">
                  <c:v>1390.6873287989692</c:v>
                </c:pt>
                <c:pt idx="11">
                  <c:v>1404.3160646211993</c:v>
                </c:pt>
                <c:pt idx="12">
                  <c:v>1418.0783620544869</c:v>
                </c:pt>
                <c:pt idx="13">
                  <c:v>1431.9755300026211</c:v>
                </c:pt>
                <c:pt idx="14">
                  <c:v>1546.0088901966465</c:v>
                </c:pt>
                <c:pt idx="15">
                  <c:v>#N/A</c:v>
                </c:pt>
                <c:pt idx="16">
                  <c:v>#N/A</c:v>
                </c:pt>
                <c:pt idx="17">
                  <c:v>#N/A</c:v>
                </c:pt>
                <c:pt idx="18">
                  <c:v>#N/A</c:v>
                </c:pt>
                <c:pt idx="19">
                  <c:v>#N/A</c:v>
                </c:pt>
              </c:numCache>
            </c:numRef>
          </c:val>
          <c:extLst>
            <c:ext xmlns:c16="http://schemas.microsoft.com/office/drawing/2014/chart" uri="{C3380CC4-5D6E-409C-BE32-E72D297353CC}">
              <c16:uniqueId val="{00000007-3FB3-4D9E-8074-78B64D95194D}"/>
            </c:ext>
          </c:extLst>
        </c:ser>
        <c:ser>
          <c:idx val="1"/>
          <c:order val="8"/>
          <c:tx>
            <c:strRef>
              <c:f>'admin - HIDE'!$A$43</c:f>
              <c:strCache>
                <c:ptCount val="1"/>
                <c:pt idx="0">
                  <c:v>2</c:v>
                </c:pt>
              </c:strCache>
            </c:strRef>
          </c:tx>
          <c:invertIfNegative val="0"/>
          <c:cat>
            <c:numRef>
              <c:f>'Cash Flow - Each Project'!$E$3:$X$3</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HIDE'!$B$43:$U$43</c:f>
              <c:numCache>
                <c:formatCode>_("$"* #,##0_);_("$"* \(#,##0\);_("$"* "-"??_);_(@_)</c:formatCode>
                <c:ptCount val="20"/>
                <c:pt idx="0">
                  <c:v>#N/A</c:v>
                </c:pt>
                <c:pt idx="1">
                  <c:v>#N/A</c:v>
                </c:pt>
                <c:pt idx="2">
                  <c:v>-4235.9302399999997</c:v>
                </c:pt>
                <c:pt idx="3">
                  <c:v>771.55764364800007</c:v>
                </c:pt>
                <c:pt idx="4">
                  <c:v>779.11890855575041</c:v>
                </c:pt>
                <c:pt idx="5">
                  <c:v>786.75427385959676</c:v>
                </c:pt>
                <c:pt idx="6">
                  <c:v>794.46446574342053</c:v>
                </c:pt>
                <c:pt idx="7">
                  <c:v>802.25021750770634</c:v>
                </c:pt>
                <c:pt idx="8">
                  <c:v>405.05613481964087</c:v>
                </c:pt>
                <c:pt idx="9">
                  <c:v>409.02568494087336</c:v>
                </c:pt>
                <c:pt idx="10">
                  <c:v>413.03413665329384</c:v>
                </c:pt>
                <c:pt idx="11">
                  <c:v>517.08187119249624</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8-3FB3-4D9E-8074-78B64D95194D}"/>
            </c:ext>
          </c:extLst>
        </c:ser>
        <c:ser>
          <c:idx val="0"/>
          <c:order val="9"/>
          <c:tx>
            <c:strRef>
              <c:f>'admin - HIDE'!$A$42</c:f>
              <c:strCache>
                <c:ptCount val="1"/>
                <c:pt idx="0">
                  <c:v>1</c:v>
                </c:pt>
              </c:strCache>
            </c:strRef>
          </c:tx>
          <c:invertIfNegative val="0"/>
          <c:cat>
            <c:numRef>
              <c:f>'Cash Flow - Each Project'!$E$3:$X$3</c:f>
              <c:numCache>
                <c:formatCode>General</c:formatCode>
                <c:ptCount val="2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numCache>
            </c:numRef>
          </c:cat>
          <c:val>
            <c:numRef>
              <c:f>'admin - HIDE'!$B$42:$U$42</c:f>
              <c:numCache>
                <c:formatCode>_("$"* #,##0_);_("$"* \(#,##0\);_("$"* "-"??_);_(@_)</c:formatCode>
                <c:ptCount val="20"/>
                <c:pt idx="0">
                  <c:v>-11288</c:v>
                </c:pt>
                <c:pt idx="1">
                  <c:v>717.99760000000015</c:v>
                </c:pt>
                <c:pt idx="2">
                  <c:v>724.05397648000007</c:v>
                </c:pt>
                <c:pt idx="3">
                  <c:v>730.16970544950391</c:v>
                </c:pt>
                <c:pt idx="4">
                  <c:v>736.34536856290924</c:v>
                </c:pt>
                <c:pt idx="5">
                  <c:v>742.58155317482579</c:v>
                </c:pt>
                <c:pt idx="6">
                  <c:v>748.87885239593891</c:v>
                </c:pt>
                <c:pt idx="7">
                  <c:v>755.23786514941912</c:v>
                </c:pt>
                <c:pt idx="8">
                  <c:v>761.6591962278834</c:v>
                </c:pt>
                <c:pt idx="9">
                  <c:v>768.14345635091649</c:v>
                </c:pt>
                <c:pt idx="10">
                  <c:v>774.69126222315549</c:v>
                </c:pt>
                <c:pt idx="11">
                  <c:v>781.30323659294254</c:v>
                </c:pt>
                <c:pt idx="12">
                  <c:v>787.98000831155332</c:v>
                </c:pt>
                <c:pt idx="13">
                  <c:v>794.72221239300654</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9-3FB3-4D9E-8074-78B64D95194D}"/>
            </c:ext>
          </c:extLst>
        </c:ser>
        <c:dLbls>
          <c:showLegendKey val="0"/>
          <c:showVal val="0"/>
          <c:showCatName val="0"/>
          <c:showSerName val="0"/>
          <c:showPercent val="0"/>
          <c:showBubbleSize val="0"/>
        </c:dLbls>
        <c:gapWidth val="150"/>
        <c:overlap val="100"/>
        <c:axId val="210700928"/>
        <c:axId val="210710912"/>
      </c:barChart>
      <c:catAx>
        <c:axId val="210700928"/>
        <c:scaling>
          <c:orientation val="minMax"/>
        </c:scaling>
        <c:delete val="0"/>
        <c:axPos val="b"/>
        <c:numFmt formatCode="General" sourceLinked="1"/>
        <c:majorTickMark val="cross"/>
        <c:minorTickMark val="none"/>
        <c:tickLblPos val="low"/>
        <c:txPr>
          <a:bodyPr rot="0" vert="horz" anchor="ctr" anchorCtr="0"/>
          <a:lstStyle/>
          <a:p>
            <a:pPr>
              <a:defRPr/>
            </a:pPr>
            <a:endParaRPr lang="en-US"/>
          </a:p>
        </c:txPr>
        <c:crossAx val="210710912"/>
        <c:crosses val="autoZero"/>
        <c:auto val="1"/>
        <c:lblAlgn val="ctr"/>
        <c:lblOffset val="100"/>
        <c:noMultiLvlLbl val="0"/>
      </c:catAx>
      <c:valAx>
        <c:axId val="210710912"/>
        <c:scaling>
          <c:orientation val="minMax"/>
        </c:scaling>
        <c:delete val="0"/>
        <c:axPos val="l"/>
        <c:majorGridlines/>
        <c:numFmt formatCode="_(&quot;$&quot;* #,##0_);_(&quot;$&quot;* \(#,##0\);_(&quot;$&quot;* &quot;-&quot;??_);_(@_)" sourceLinked="1"/>
        <c:majorTickMark val="in"/>
        <c:minorTickMark val="none"/>
        <c:tickLblPos val="nextTo"/>
        <c:crossAx val="210700928"/>
        <c:crosses val="autoZero"/>
        <c:crossBetween val="between"/>
      </c:valAx>
      <c:spPr>
        <a:ln>
          <a:noFill/>
        </a:ln>
      </c:spPr>
    </c:plotArea>
    <c:legend>
      <c:legendPos val="r"/>
      <c:layout>
        <c:manualLayout>
          <c:xMode val="edge"/>
          <c:yMode val="edge"/>
          <c:x val="0.90798753280839894"/>
          <c:y val="0"/>
          <c:w val="7.5345800524934378E-2"/>
          <c:h val="1"/>
        </c:manualLayout>
      </c:layout>
      <c:overlay val="0"/>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7" Type="http://schemas.openxmlformats.org/officeDocument/2006/relationships/hyperlink" Target="http://efc.web.unc.edu/2015/12/01/internal-energy-revolving-funds/" TargetMode="External"/><Relationship Id="rId2" Type="http://schemas.openxmlformats.org/officeDocument/2006/relationships/hyperlink" Target="http://efc.sog.unc.edu" TargetMode="External"/><Relationship Id="rId1" Type="http://schemas.openxmlformats.org/officeDocument/2006/relationships/hyperlink" Target="#Diagram!A1"/><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efcnetwork.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efc.web.unc.edu/2015/12/01/internal-energy-revolving-funds/" TargetMode="External"/><Relationship Id="rId2" Type="http://schemas.openxmlformats.org/officeDocument/2006/relationships/hyperlink" Target="#'Initial Setup'!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hyperlink" Target="#Projects!A1"/></Relationships>
</file>

<file path=xl/drawings/_rels/drawing4.xml.rels><?xml version="1.0" encoding="UTF-8" standalone="yes"?>
<Relationships xmlns="http://schemas.openxmlformats.org/package/2006/relationships"><Relationship Id="rId3" Type="http://schemas.openxmlformats.org/officeDocument/2006/relationships/hyperlink" Target="#'Cash Flow - Each Project'!A1"/><Relationship Id="rId2" Type="http://schemas.openxmlformats.org/officeDocument/2006/relationships/hyperlink" Target="#Graphs!A1"/><Relationship Id="rId1" Type="http://schemas.openxmlformats.org/officeDocument/2006/relationships/hyperlink" Target="#'Cash Flow - IERF'!A1"/><Relationship Id="rId4" Type="http://schemas.openxmlformats.org/officeDocument/2006/relationships/hyperlink" Target="#'Initial Setup'!A1"/></Relationships>
</file>

<file path=xl/drawings/_rels/drawing5.xml.rels><?xml version="1.0" encoding="UTF-8" standalone="yes"?>
<Relationships xmlns="http://schemas.openxmlformats.org/package/2006/relationships"><Relationship Id="rId3" Type="http://schemas.openxmlformats.org/officeDocument/2006/relationships/hyperlink" Target="#Graphs!A1"/><Relationship Id="rId2" Type="http://schemas.openxmlformats.org/officeDocument/2006/relationships/hyperlink" Target="#Projects!A1"/><Relationship Id="rId1" Type="http://schemas.openxmlformats.org/officeDocument/2006/relationships/hyperlink" Target="#'Initial Setup'!A1"/><Relationship Id="rId4" Type="http://schemas.openxmlformats.org/officeDocument/2006/relationships/hyperlink" Target="#'Cash Flow - Each Project'!A1"/></Relationships>
</file>

<file path=xl/drawings/_rels/drawing6.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Cash Flow - Each Project'!A1"/><Relationship Id="rId7" Type="http://schemas.openxmlformats.org/officeDocument/2006/relationships/chart" Target="../charts/chart3.xml"/><Relationship Id="rId2" Type="http://schemas.openxmlformats.org/officeDocument/2006/relationships/hyperlink" Target="#Projects!A1"/><Relationship Id="rId1" Type="http://schemas.openxmlformats.org/officeDocument/2006/relationships/hyperlink" Target="#'Initial Setup'!A1"/><Relationship Id="rId6" Type="http://schemas.openxmlformats.org/officeDocument/2006/relationships/chart" Target="../charts/chart2.xml"/><Relationship Id="rId5" Type="http://schemas.openxmlformats.org/officeDocument/2006/relationships/chart" Target="../charts/chart1.xml"/><Relationship Id="rId10" Type="http://schemas.openxmlformats.org/officeDocument/2006/relationships/chart" Target="../charts/chart6.xml"/><Relationship Id="rId4" Type="http://schemas.openxmlformats.org/officeDocument/2006/relationships/hyperlink" Target="#'Cash Flow - IERF'!A1"/><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200025</xdr:colOff>
      <xdr:row>40</xdr:row>
      <xdr:rowOff>95250</xdr:rowOff>
    </xdr:from>
    <xdr:to>
      <xdr:col>10</xdr:col>
      <xdr:colOff>114300</xdr:colOff>
      <xdr:row>41</xdr:row>
      <xdr:rowOff>114299</xdr:rowOff>
    </xdr:to>
    <xdr:sp macro="" textlink="">
      <xdr:nvSpPr>
        <xdr:cNvPr id="10" name="TextBox 9"/>
        <xdr:cNvSpPr txBox="1"/>
      </xdr:nvSpPr>
      <xdr:spPr>
        <a:xfrm>
          <a:off x="5514975" y="8124825"/>
          <a:ext cx="504825" cy="209549"/>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12</xdr:row>
      <xdr:rowOff>101600</xdr:rowOff>
    </xdr:from>
    <xdr:to>
      <xdr:col>18</xdr:col>
      <xdr:colOff>523875</xdr:colOff>
      <xdr:row>63</xdr:row>
      <xdr:rowOff>133350</xdr:rowOff>
    </xdr:to>
    <xdr:sp macro="" textlink="">
      <xdr:nvSpPr>
        <xdr:cNvPr id="2" name="TextBox 1"/>
        <xdr:cNvSpPr txBox="1"/>
      </xdr:nvSpPr>
      <xdr:spPr>
        <a:xfrm>
          <a:off x="0" y="2797175"/>
          <a:ext cx="11153775" cy="995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i="0" baseline="0">
              <a:solidFill>
                <a:schemeClr val="accent1"/>
              </a:solidFill>
              <a:latin typeface="Segoe UI" panose="020B0502040204020203" pitchFamily="34" charset="0"/>
              <a:ea typeface="Segoe UI" panose="020B0502040204020203" pitchFamily="34" charset="0"/>
              <a:cs typeface="Segoe UI" panose="020B0502040204020203" pitchFamily="34" charset="0"/>
            </a:rPr>
            <a:t>What does this tool do?</a:t>
          </a:r>
        </a:p>
        <a:p>
          <a:pPr algn="l"/>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This tool allows you to create a simple internal revolving fund to pay for energy efficiency programs. With this tool, you can see how to best manage and reinvest the avoided energy costs from your energy efficiency projects.</a:t>
          </a:r>
        </a:p>
        <a:p>
          <a:pPr algn="l"/>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600" b="1" i="0" baseline="0">
              <a:solidFill>
                <a:schemeClr val="accent1"/>
              </a:solidFill>
              <a:latin typeface="Segoe UI" panose="020B0502040204020203" pitchFamily="34" charset="0"/>
              <a:ea typeface="Segoe UI" panose="020B0502040204020203" pitchFamily="34" charset="0"/>
              <a:cs typeface="Segoe UI" panose="020B0502040204020203" pitchFamily="34" charset="0"/>
            </a:rPr>
            <a:t>A what?</a:t>
          </a:r>
        </a:p>
        <a:p>
          <a:pPr algn="l"/>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An internal revolving fund! Essentially, this fund uses the upcoming energy costs avoided from energy efficiency improvements to pay for more energy efficiency improvements. Check out the EFC blog post and the diagram on the next page to see a more detailed description.</a:t>
          </a:r>
        </a:p>
        <a:p>
          <a:pPr algn="l"/>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200" b="1"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Features:</a:t>
          </a:r>
        </a:p>
        <a:p>
          <a:pPr marL="0" marR="0" indent="0" algn="l" defTabSz="914400" eaLnBrk="1" fontAlgn="auto" latinLnBrk="0" hangingPunct="1">
            <a:lnSpc>
              <a:spcPct val="100000"/>
            </a:lnSpc>
            <a:spcBef>
              <a:spcPts val="0"/>
            </a:spcBef>
            <a:spcAft>
              <a:spcPts val="0"/>
            </a:spcAft>
            <a:buClrTx/>
            <a:buSzTx/>
            <a:buFontTx/>
            <a:buNone/>
            <a:tabLst/>
            <a:defRPr/>
          </a:pPr>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Step by step instructions to guide you through the tool</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Simple data entry</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Input options for a variety of fuel types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Space for up to 10 different projects over the next 20 years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Single year and cumulative costs avoided</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Two cash flows (one broken out for each project, one for the entire IERF)</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Dashboard with several graphs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Dynamic warnings if you are projected to overspend</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Guided navigation through hyperlinked images	</a:t>
          </a:r>
        </a:p>
        <a:p>
          <a:pPr algn="ctr"/>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ctr"/>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600" b="1" i="0" baseline="0">
              <a:solidFill>
                <a:srgbClr val="4F81BD"/>
              </a:solidFill>
              <a:latin typeface="Segoe UI" panose="020B0502040204020203" pitchFamily="34" charset="0"/>
              <a:ea typeface="Segoe UI" panose="020B0502040204020203" pitchFamily="34" charset="0"/>
              <a:cs typeface="Segoe UI" panose="020B0502040204020203" pitchFamily="34" charset="0"/>
            </a:rPr>
            <a:t>How do I use this tool?</a:t>
          </a:r>
        </a:p>
        <a:p>
          <a:pPr algn="l"/>
          <a:r>
            <a:rPr lang="en-US" sz="1200" i="1"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Inputs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In the </a:t>
          </a:r>
          <a:r>
            <a:rPr lang="en-US" sz="1200" b="1" i="0" baseline="0">
              <a:solidFill>
                <a:schemeClr val="accent3"/>
              </a:solidFill>
              <a:latin typeface="Segoe UI" panose="020B0502040204020203" pitchFamily="34" charset="0"/>
              <a:ea typeface="Segoe UI" panose="020B0502040204020203" pitchFamily="34" charset="0"/>
              <a:cs typeface="Segoe UI" panose="020B0502040204020203" pitchFamily="34" charset="0"/>
            </a:rPr>
            <a:t>"Initial Setup" </a:t>
          </a:r>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worksheet, decide when you want to start your IERF, and with how much capital you want to provide it. You will also need to know how much you spend each year on all categories of energy (electricity, natural gas, etc.). The peach colored boxes are for you to fill in.</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In the </a:t>
          </a:r>
          <a:r>
            <a:rPr lang="en-US" sz="1200" b="1" i="0" baseline="0">
              <a:solidFill>
                <a:schemeClr val="accent3"/>
              </a:solidFill>
              <a:latin typeface="Segoe UI" panose="020B0502040204020203" pitchFamily="34" charset="0"/>
              <a:ea typeface="Segoe UI" panose="020B0502040204020203" pitchFamily="34" charset="0"/>
              <a:cs typeface="Segoe UI" panose="020B0502040204020203" pitchFamily="34" charset="0"/>
            </a:rPr>
            <a:t>"Projects" </a:t>
          </a:r>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worksheet, you will start thinking about what specific projects you want to implement. There is room for 10 projects over 20 years, however you can do as few as you choose. If you want to do more, contact us and we can help you figure out how to make this tool work for you.</a:t>
          </a:r>
        </a:p>
        <a:p>
          <a:pPr algn="l"/>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200" i="1"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Outputs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Segoe UI" panose="020B0502040204020203" pitchFamily="34" charset="0"/>
              <a:ea typeface="Segoe UI" panose="020B0502040204020203" pitchFamily="34" charset="0"/>
              <a:cs typeface="Segoe UI" panose="020B0502040204020203" pitchFamily="34" charset="0"/>
            </a:rPr>
            <a:t>In the </a:t>
          </a:r>
          <a:r>
            <a:rPr kumimoji="0" lang="en-US" sz="1200" b="1" i="0" u="none" strike="noStrike" kern="0" cap="none" spc="0" normalizeH="0" baseline="0" noProof="0">
              <a:ln>
                <a:noFill/>
              </a:ln>
              <a:solidFill>
                <a:srgbClr val="F79646">
                  <a:lumMod val="75000"/>
                </a:srgbClr>
              </a:solidFill>
              <a:effectLst/>
              <a:uLnTx/>
              <a:uFillTx/>
              <a:latin typeface="Segoe UI" panose="020B0502040204020203" pitchFamily="34" charset="0"/>
              <a:ea typeface="Segoe UI" panose="020B0502040204020203" pitchFamily="34" charset="0"/>
              <a:cs typeface="Segoe UI" panose="020B0502040204020203" pitchFamily="34" charset="0"/>
            </a:rPr>
            <a:t>"Cash Flow - IERF" </a:t>
          </a:r>
          <a:r>
            <a:rPr kumimoji="0" lang="en-US" sz="1200" b="0" i="0" u="none" strike="noStrike" kern="0" cap="none" spc="0" normalizeH="0" baseline="0" noProof="0">
              <a:ln>
                <a:noFill/>
              </a:ln>
              <a:solidFill>
                <a:sysClr val="windowText" lastClr="000000"/>
              </a:solidFill>
              <a:effectLst/>
              <a:uLnTx/>
              <a:uFillTx/>
              <a:latin typeface="Segoe UI" panose="020B0502040204020203" pitchFamily="34" charset="0"/>
              <a:ea typeface="Segoe UI" panose="020B0502040204020203" pitchFamily="34" charset="0"/>
              <a:cs typeface="Segoe UI" panose="020B0502040204020203" pitchFamily="34" charset="0"/>
            </a:rPr>
            <a:t>worksheet, you will see how the IERF will be used and replenished over the next 20 years. If at any point the IERF goes below $0, this tab will let you know. </a:t>
          </a:r>
          <a:endParaRPr kumimoji="0" lang="en-US" sz="1200" b="1" i="0" u="none" strike="noStrike" kern="0" cap="none" spc="0" normalizeH="0" baseline="0" noProof="0">
            <a:ln>
              <a:noFill/>
            </a:ln>
            <a:solidFill>
              <a:srgbClr val="F79646">
                <a:lumMod val="75000"/>
              </a:srgbClr>
            </a:solidFill>
            <a:effectLst/>
            <a:uLnTx/>
            <a:uFillTx/>
            <a:latin typeface="Segoe UI" panose="020B0502040204020203" pitchFamily="34" charset="0"/>
            <a:ea typeface="Segoe UI" panose="020B0502040204020203" pitchFamily="34" charset="0"/>
            <a:cs typeface="Segoe UI" panose="020B0502040204020203" pitchFamily="34" charset="0"/>
          </a:endParaRP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In the </a:t>
          </a:r>
          <a:r>
            <a:rPr lang="en-US" sz="1200" b="1" i="0" baseline="0">
              <a:solidFill>
                <a:schemeClr val="accent6">
                  <a:lumMod val="75000"/>
                </a:schemeClr>
              </a:solidFill>
              <a:latin typeface="Segoe UI" panose="020B0502040204020203" pitchFamily="34" charset="0"/>
              <a:ea typeface="Segoe UI" panose="020B0502040204020203" pitchFamily="34" charset="0"/>
              <a:cs typeface="Segoe UI" panose="020B0502040204020203" pitchFamily="34" charset="0"/>
            </a:rPr>
            <a:t>"Cash Flow - Each Project"</a:t>
          </a:r>
          <a:r>
            <a:rPr lang="en-US" sz="1200" b="1" i="0" baseline="0">
              <a:solidFill>
                <a:schemeClr val="accent6">
                  <a:lumMod val="60000"/>
                  <a:lumOff val="40000"/>
                </a:schemeClr>
              </a:solidFill>
              <a:latin typeface="Segoe UI" panose="020B0502040204020203" pitchFamily="34" charset="0"/>
              <a:ea typeface="Segoe UI" panose="020B0502040204020203" pitchFamily="34" charset="0"/>
              <a:cs typeface="Segoe UI" panose="020B0502040204020203" pitchFamily="34" charset="0"/>
            </a:rPr>
            <a:t> </a:t>
          </a:r>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worksheet, you will see how each project produces avoided costs, and how much in avoided costs each produces over time. This way, if one project does not generate enough savings to warrant its implementation despite the IERF, it can be modified or replaced with something else.</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		</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Use the hyperlinked arrows to navigate through the tool.</a:t>
          </a:r>
        </a:p>
        <a:p>
          <a:pPr algn="l"/>
          <a:endParaRPr lang="en-US" sz="1600" b="1"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600" b="1" i="0" baseline="0">
              <a:solidFill>
                <a:srgbClr val="4F81BD"/>
              </a:solidFill>
              <a:latin typeface="Segoe UI" panose="020B0502040204020203" pitchFamily="34" charset="0"/>
              <a:ea typeface="Segoe UI" panose="020B0502040204020203" pitchFamily="34" charset="0"/>
              <a:cs typeface="Segoe UI" panose="020B0502040204020203" pitchFamily="34" charset="0"/>
            </a:rPr>
            <a:t>Who should use this tool?</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This tool is designed for water utilities interested in finding a way to pay for energy efficiency programs. However: this can be used by any intrepid energy managers, regardless of where they work.</a:t>
          </a:r>
        </a:p>
        <a:p>
          <a:pPr algn="l"/>
          <a:endParaRPr lang="en-US" sz="1200" b="1" i="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ctr"/>
          <a:endParaRPr lang="en-US" sz="1200" b="1" i="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oneCell">
    <xdr:from>
      <xdr:col>16</xdr:col>
      <xdr:colOff>542925</xdr:colOff>
      <xdr:row>1</xdr:row>
      <xdr:rowOff>117475</xdr:rowOff>
    </xdr:from>
    <xdr:to>
      <xdr:col>19</xdr:col>
      <xdr:colOff>69850</xdr:colOff>
      <xdr:row>6</xdr:row>
      <xdr:rowOff>6350</xdr:rowOff>
    </xdr:to>
    <xdr:sp macro="" textlink="">
      <xdr:nvSpPr>
        <xdr:cNvPr id="3" name="Right Arrow 2">
          <a:hlinkClick xmlns:r="http://schemas.openxmlformats.org/officeDocument/2006/relationships" r:id="rId1"/>
        </xdr:cNvPr>
        <xdr:cNvSpPr/>
      </xdr:nvSpPr>
      <xdr:spPr>
        <a:xfrm>
          <a:off x="9991725" y="698500"/>
          <a:ext cx="1298575" cy="860425"/>
        </a:xfrm>
        <a:prstGeom prst="rightArrow">
          <a:avLst>
            <a:gd name="adj1" fmla="val 58989"/>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n-US" sz="2400" b="1"/>
            <a:t>Begin</a:t>
          </a:r>
          <a:endParaRPr lang="en-US" sz="1800" b="1"/>
        </a:p>
      </xdr:txBody>
    </xdr:sp>
    <xdr:clientData fPrintsWithSheet="0"/>
  </xdr:twoCellAnchor>
  <xdr:twoCellAnchor>
    <xdr:from>
      <xdr:col>1</xdr:col>
      <xdr:colOff>280919</xdr:colOff>
      <xdr:row>2</xdr:row>
      <xdr:rowOff>28575</xdr:rowOff>
    </xdr:from>
    <xdr:to>
      <xdr:col>7</xdr:col>
      <xdr:colOff>127000</xdr:colOff>
      <xdr:row>6</xdr:row>
      <xdr:rowOff>28166</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1469" y="819150"/>
          <a:ext cx="3389381" cy="761591"/>
        </a:xfrm>
        <a:prstGeom prst="rect">
          <a:avLst/>
        </a:prstGeom>
      </xdr:spPr>
    </xdr:pic>
    <xdr:clientData/>
  </xdr:twoCellAnchor>
  <xdr:twoCellAnchor>
    <xdr:from>
      <xdr:col>0</xdr:col>
      <xdr:colOff>0</xdr:colOff>
      <xdr:row>6</xdr:row>
      <xdr:rowOff>4259</xdr:rowOff>
    </xdr:from>
    <xdr:to>
      <xdr:col>8</xdr:col>
      <xdr:colOff>627604</xdr:colOff>
      <xdr:row>9</xdr:row>
      <xdr:rowOff>96012</xdr:rowOff>
    </xdr:to>
    <xdr:sp macro="" textlink="">
      <xdr:nvSpPr>
        <xdr:cNvPr id="5" name="TextBox 4"/>
        <xdr:cNvSpPr txBox="1"/>
      </xdr:nvSpPr>
      <xdr:spPr>
        <a:xfrm>
          <a:off x="0" y="1556834"/>
          <a:ext cx="5313904" cy="663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r>
            <a:rPr lang="en-US" sz="1000">
              <a:solidFill>
                <a:srgbClr val="0070C0"/>
              </a:solidFill>
              <a:latin typeface="Segoe UI" panose="020B0502040204020203" pitchFamily="34" charset="0"/>
              <a:ea typeface="Segoe UI" panose="020B0502040204020203" pitchFamily="34" charset="0"/>
              <a:cs typeface="Segoe UI" panose="020B0502040204020203" pitchFamily="34" charset="0"/>
            </a:rPr>
            <a:t>Developed by the Environmental</a:t>
          </a:r>
          <a:r>
            <a:rPr lang="en-US" sz="1000" baseline="0">
              <a:solidFill>
                <a:srgbClr val="0070C0"/>
              </a:solidFill>
              <a:latin typeface="Segoe UI" panose="020B0502040204020203" pitchFamily="34" charset="0"/>
              <a:ea typeface="Segoe UI" panose="020B0502040204020203" pitchFamily="34" charset="0"/>
              <a:cs typeface="Segoe UI" panose="020B0502040204020203" pitchFamily="34" charset="0"/>
            </a:rPr>
            <a:t> Finance Center </a:t>
          </a:r>
        </a:p>
        <a:p>
          <a:pPr algn="ctr"/>
          <a:r>
            <a:rPr lang="en-US" sz="1000" baseline="0">
              <a:solidFill>
                <a:srgbClr val="0070C0"/>
              </a:solidFill>
              <a:latin typeface="Segoe UI" panose="020B0502040204020203" pitchFamily="34" charset="0"/>
              <a:ea typeface="Segoe UI" panose="020B0502040204020203" pitchFamily="34" charset="0"/>
              <a:cs typeface="Segoe UI" panose="020B0502040204020203" pitchFamily="34" charset="0"/>
            </a:rPr>
            <a:t>at the University of North Carolina, Chapel Hill</a:t>
          </a:r>
        </a:p>
        <a:p>
          <a:pPr algn="ctr"/>
          <a:r>
            <a:rPr lang="en-US" sz="1000" baseline="0">
              <a:solidFill>
                <a:srgbClr val="0070C0"/>
              </a:solidFill>
              <a:latin typeface="Segoe UI" panose="020B0502040204020203" pitchFamily="34" charset="0"/>
              <a:ea typeface="Segoe UI" panose="020B0502040204020203" pitchFamily="34" charset="0"/>
              <a:cs typeface="Segoe UI" panose="020B0502040204020203" pitchFamily="34" charset="0"/>
            </a:rPr>
            <a:t>http://efc.sog.unc.edu</a:t>
          </a:r>
          <a:endParaRPr lang="en-US" sz="1000">
            <a:solidFill>
              <a:srgbClr val="0070C0"/>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9</xdr:col>
      <xdr:colOff>6384</xdr:colOff>
      <xdr:row>5</xdr:row>
      <xdr:rowOff>185233</xdr:rowOff>
    </xdr:from>
    <xdr:to>
      <xdr:col>17</xdr:col>
      <xdr:colOff>297059</xdr:colOff>
      <xdr:row>9</xdr:row>
      <xdr:rowOff>98474</xdr:rowOff>
    </xdr:to>
    <xdr:sp macro="" textlink="">
      <xdr:nvSpPr>
        <xdr:cNvPr id="6" name="TextBox 5"/>
        <xdr:cNvSpPr txBox="1"/>
      </xdr:nvSpPr>
      <xdr:spPr>
        <a:xfrm>
          <a:off x="5321334" y="1547308"/>
          <a:ext cx="5015075" cy="675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r>
            <a:rPr lang="en-US" sz="1000">
              <a:solidFill>
                <a:srgbClr val="0070C0"/>
              </a:solidFill>
              <a:latin typeface="Segoe UI" panose="020B0502040204020203" pitchFamily="34" charset="0"/>
              <a:ea typeface="Segoe UI" panose="020B0502040204020203" pitchFamily="34" charset="0"/>
              <a:cs typeface="Segoe UI" panose="020B0502040204020203" pitchFamily="34" charset="0"/>
            </a:rPr>
            <a:t>A resource for water systems through the Environmental Finance Center Network’s </a:t>
          </a:r>
        </a:p>
        <a:p>
          <a:pPr algn="ctr"/>
          <a:r>
            <a:rPr lang="en-US" sz="1000">
              <a:solidFill>
                <a:srgbClr val="0070C0"/>
              </a:solidFill>
              <a:latin typeface="Segoe UI" panose="020B0502040204020203" pitchFamily="34" charset="0"/>
              <a:ea typeface="Segoe UI" panose="020B0502040204020203" pitchFamily="34" charset="0"/>
              <a:cs typeface="Segoe UI" panose="020B0502040204020203" pitchFamily="34" charset="0"/>
            </a:rPr>
            <a:t>Smart Management for Small Water Systems project, funded under a cooperative agreement with the U.S. Environmental Protection Agency</a:t>
          </a:r>
          <a:r>
            <a:rPr lang="en-US" sz="1000" baseline="0">
              <a:solidFill>
                <a:srgbClr val="0070C0"/>
              </a:solidFill>
              <a:latin typeface="Segoe UI" panose="020B0502040204020203" pitchFamily="34" charset="0"/>
              <a:ea typeface="Segoe UI" panose="020B0502040204020203" pitchFamily="34" charset="0"/>
              <a:cs typeface="Segoe UI" panose="020B0502040204020203" pitchFamily="34" charset="0"/>
            </a:rPr>
            <a:t>. http://efcnetwork.org</a:t>
          </a:r>
          <a:endParaRPr lang="en-US" sz="1000">
            <a:solidFill>
              <a:srgbClr val="0070C0"/>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11</xdr:col>
      <xdr:colOff>438047</xdr:colOff>
      <xdr:row>2</xdr:row>
      <xdr:rowOff>41421</xdr:rowOff>
    </xdr:from>
    <xdr:to>
      <xdr:col>13</xdr:col>
      <xdr:colOff>37876</xdr:colOff>
      <xdr:row>6</xdr:row>
      <xdr:rowOff>15321</xdr:rowOff>
    </xdr:to>
    <xdr:pic>
      <xdr:nvPicPr>
        <xdr:cNvPr id="7" name="Picture 6">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34097" y="831996"/>
          <a:ext cx="780929" cy="735900"/>
        </a:xfrm>
        <a:prstGeom prst="rect">
          <a:avLst/>
        </a:prstGeom>
      </xdr:spPr>
    </xdr:pic>
    <xdr:clientData/>
  </xdr:twoCellAnchor>
  <xdr:twoCellAnchor editAs="oneCell">
    <xdr:from>
      <xdr:col>16</xdr:col>
      <xdr:colOff>504825</xdr:colOff>
      <xdr:row>49</xdr:row>
      <xdr:rowOff>184150</xdr:rowOff>
    </xdr:from>
    <xdr:to>
      <xdr:col>19</xdr:col>
      <xdr:colOff>114300</xdr:colOff>
      <xdr:row>54</xdr:row>
      <xdr:rowOff>98425</xdr:rowOff>
    </xdr:to>
    <xdr:sp macro="" textlink="">
      <xdr:nvSpPr>
        <xdr:cNvPr id="8" name="Right Arrow 7">
          <a:hlinkClick xmlns:r="http://schemas.openxmlformats.org/officeDocument/2006/relationships" r:id="rId1"/>
        </xdr:cNvPr>
        <xdr:cNvSpPr/>
      </xdr:nvSpPr>
      <xdr:spPr>
        <a:xfrm>
          <a:off x="9953625" y="9928225"/>
          <a:ext cx="1381125" cy="866775"/>
        </a:xfrm>
        <a:prstGeom prst="rightArrow">
          <a:avLst>
            <a:gd name="adj1" fmla="val 58989"/>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n-US" sz="2400" b="1"/>
            <a:t>Begin</a:t>
          </a:r>
          <a:endParaRPr lang="en-US" sz="1800" b="1"/>
        </a:p>
      </xdr:txBody>
    </xdr:sp>
    <xdr:clientData fPrintsWithSheet="0"/>
  </xdr:twoCellAnchor>
  <xdr:twoCellAnchor editAs="oneCell">
    <xdr:from>
      <xdr:col>13</xdr:col>
      <xdr:colOff>171450</xdr:colOff>
      <xdr:row>2</xdr:row>
      <xdr:rowOff>41421</xdr:rowOff>
    </xdr:from>
    <xdr:to>
      <xdr:col>15</xdr:col>
      <xdr:colOff>25915</xdr:colOff>
      <xdr:row>6</xdr:row>
      <xdr:rowOff>20085</xdr:rowOff>
    </xdr:to>
    <xdr:pic>
      <xdr:nvPicPr>
        <xdr:cNvPr id="9" name="Picture 8">
          <a:hlinkClick xmlns:r="http://schemas.openxmlformats.org/officeDocument/2006/relationships" r:id="rId4"/>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848600" y="831996"/>
          <a:ext cx="1035565" cy="740664"/>
        </a:xfrm>
        <a:prstGeom prst="rect">
          <a:avLst/>
        </a:prstGeom>
      </xdr:spPr>
    </xdr:pic>
    <xdr:clientData/>
  </xdr:twoCellAnchor>
  <xdr:twoCellAnchor>
    <xdr:from>
      <xdr:col>9</xdr:col>
      <xdr:colOff>190500</xdr:colOff>
      <xdr:row>23</xdr:row>
      <xdr:rowOff>180976</xdr:rowOff>
    </xdr:from>
    <xdr:to>
      <xdr:col>11</xdr:col>
      <xdr:colOff>353568</xdr:colOff>
      <xdr:row>27</xdr:row>
      <xdr:rowOff>28576</xdr:rowOff>
    </xdr:to>
    <xdr:sp macro="" textlink="">
      <xdr:nvSpPr>
        <xdr:cNvPr id="12" name="Rectangle 11">
          <a:hlinkClick xmlns:r="http://schemas.openxmlformats.org/officeDocument/2006/relationships" r:id="rId7"/>
        </xdr:cNvPr>
        <xdr:cNvSpPr/>
      </xdr:nvSpPr>
      <xdr:spPr>
        <a:xfrm>
          <a:off x="5505450" y="4972051"/>
          <a:ext cx="1344168" cy="60960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a:t>Blog Post</a:t>
          </a:r>
        </a:p>
      </xdr:txBody>
    </xdr:sp>
    <xdr:clientData fPrintsWithSheet="0"/>
  </xdr:twoCellAnchor>
  <xdr:twoCellAnchor>
    <xdr:from>
      <xdr:col>9</xdr:col>
      <xdr:colOff>190500</xdr:colOff>
      <xdr:row>27</xdr:row>
      <xdr:rowOff>142876</xdr:rowOff>
    </xdr:from>
    <xdr:to>
      <xdr:col>11</xdr:col>
      <xdr:colOff>352425</xdr:colOff>
      <xdr:row>30</xdr:row>
      <xdr:rowOff>180976</xdr:rowOff>
    </xdr:to>
    <xdr:sp macro="" textlink="">
      <xdr:nvSpPr>
        <xdr:cNvPr id="13" name="Rectangle 12">
          <a:hlinkClick xmlns:r="http://schemas.openxmlformats.org/officeDocument/2006/relationships" r:id="rId1"/>
        </xdr:cNvPr>
        <xdr:cNvSpPr/>
      </xdr:nvSpPr>
      <xdr:spPr>
        <a:xfrm>
          <a:off x="5505450" y="5695951"/>
          <a:ext cx="1343025" cy="60960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a:t>Diagram</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137948</xdr:colOff>
      <xdr:row>0</xdr:row>
      <xdr:rowOff>0</xdr:rowOff>
    </xdr:from>
    <xdr:to>
      <xdr:col>19</xdr:col>
      <xdr:colOff>369960</xdr:colOff>
      <xdr:row>3</xdr:row>
      <xdr:rowOff>146966</xdr:rowOff>
    </xdr:to>
    <xdr:sp macro="" textlink="">
      <xdr:nvSpPr>
        <xdr:cNvPr id="3" name="TextBox 2"/>
        <xdr:cNvSpPr txBox="1"/>
      </xdr:nvSpPr>
      <xdr:spPr>
        <a:xfrm>
          <a:off x="747548" y="581025"/>
          <a:ext cx="11204812" cy="7184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4000"/>
            <a:t>Internal Energy Revolving Fund</a:t>
          </a:r>
        </a:p>
      </xdr:txBody>
    </xdr:sp>
    <xdr:clientData/>
  </xdr:twoCellAnchor>
  <xdr:twoCellAnchor editAs="oneCell">
    <xdr:from>
      <xdr:col>5</xdr:col>
      <xdr:colOff>159443</xdr:colOff>
      <xdr:row>9</xdr:row>
      <xdr:rowOff>29697</xdr:rowOff>
    </xdr:from>
    <xdr:to>
      <xdr:col>11</xdr:col>
      <xdr:colOff>247204</xdr:colOff>
      <xdr:row>28</xdr:row>
      <xdr:rowOff>171564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7443" y="1934697"/>
          <a:ext cx="3745361" cy="3761367"/>
        </a:xfrm>
        <a:prstGeom prst="rect">
          <a:avLst/>
        </a:prstGeom>
      </xdr:spPr>
    </xdr:pic>
    <xdr:clientData/>
  </xdr:twoCellAnchor>
  <xdr:twoCellAnchor editAs="oneCell">
    <xdr:from>
      <xdr:col>16</xdr:col>
      <xdr:colOff>264277</xdr:colOff>
      <xdr:row>18</xdr:row>
      <xdr:rowOff>87398</xdr:rowOff>
    </xdr:from>
    <xdr:to>
      <xdr:col>19</xdr:col>
      <xdr:colOff>369960</xdr:colOff>
      <xdr:row>28</xdr:row>
      <xdr:rowOff>125148</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17877" y="3706898"/>
          <a:ext cx="1934483" cy="1942750"/>
        </a:xfrm>
        <a:prstGeom prst="rect">
          <a:avLst/>
        </a:prstGeom>
      </xdr:spPr>
    </xdr:pic>
    <xdr:clientData/>
  </xdr:twoCellAnchor>
  <xdr:twoCellAnchor>
    <xdr:from>
      <xdr:col>17</xdr:col>
      <xdr:colOff>42814</xdr:colOff>
      <xdr:row>22</xdr:row>
      <xdr:rowOff>28266</xdr:rowOff>
    </xdr:from>
    <xdr:to>
      <xdr:col>19</xdr:col>
      <xdr:colOff>325194</xdr:colOff>
      <xdr:row>24</xdr:row>
      <xdr:rowOff>108931</xdr:rowOff>
    </xdr:to>
    <xdr:sp macro="" textlink="">
      <xdr:nvSpPr>
        <xdr:cNvPr id="6" name="TextBox 7"/>
        <xdr:cNvSpPr txBox="1"/>
      </xdr:nvSpPr>
      <xdr:spPr>
        <a:xfrm>
          <a:off x="10406014" y="4409766"/>
          <a:ext cx="1501580" cy="4616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t>Projects</a:t>
          </a:r>
        </a:p>
      </xdr:txBody>
    </xdr:sp>
    <xdr:clientData/>
  </xdr:twoCellAnchor>
  <xdr:twoCellAnchor>
    <xdr:from>
      <xdr:col>6</xdr:col>
      <xdr:colOff>418566</xdr:colOff>
      <xdr:row>14</xdr:row>
      <xdr:rowOff>134307</xdr:rowOff>
    </xdr:from>
    <xdr:to>
      <xdr:col>10</xdr:col>
      <xdr:colOff>56392</xdr:colOff>
      <xdr:row>23</xdr:row>
      <xdr:rowOff>14859</xdr:rowOff>
    </xdr:to>
    <xdr:sp macro="" textlink="">
      <xdr:nvSpPr>
        <xdr:cNvPr id="7" name="TextBox 8"/>
        <xdr:cNvSpPr txBox="1"/>
      </xdr:nvSpPr>
      <xdr:spPr>
        <a:xfrm>
          <a:off x="4076166" y="3382332"/>
          <a:ext cx="2076226" cy="159505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2400" b="1"/>
            <a:t>Internal Energy</a:t>
          </a:r>
        </a:p>
        <a:p>
          <a:pPr algn="ctr"/>
          <a:r>
            <a:rPr lang="en-US" sz="2400" b="1"/>
            <a:t>Revolving</a:t>
          </a:r>
        </a:p>
        <a:p>
          <a:pPr algn="ctr"/>
          <a:r>
            <a:rPr lang="en-US" sz="2400" b="1"/>
            <a:t>Fund</a:t>
          </a:r>
        </a:p>
      </xdr:txBody>
    </xdr:sp>
    <xdr:clientData/>
  </xdr:twoCellAnchor>
  <xdr:twoCellAnchor>
    <xdr:from>
      <xdr:col>8</xdr:col>
      <xdr:colOff>189016</xdr:colOff>
      <xdr:row>8</xdr:row>
      <xdr:rowOff>17856</xdr:rowOff>
    </xdr:from>
    <xdr:to>
      <xdr:col>8</xdr:col>
      <xdr:colOff>189016</xdr:colOff>
      <xdr:row>10</xdr:row>
      <xdr:rowOff>38586</xdr:rowOff>
    </xdr:to>
    <xdr:cxnSp macro="">
      <xdr:nvCxnSpPr>
        <xdr:cNvPr id="8" name="Straight Connector 7"/>
        <xdr:cNvCxnSpPr/>
      </xdr:nvCxnSpPr>
      <xdr:spPr>
        <a:xfrm>
          <a:off x="5065816" y="1732356"/>
          <a:ext cx="0" cy="401730"/>
        </a:xfrm>
        <a:prstGeom prst="line">
          <a:avLst/>
        </a:prstGeom>
        <a:ln w="28575">
          <a:solidFill>
            <a:srgbClr val="4E81BE"/>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8</xdr:col>
      <xdr:colOff>189774</xdr:colOff>
      <xdr:row>31</xdr:row>
      <xdr:rowOff>177122</xdr:rowOff>
    </xdr:from>
    <xdr:to>
      <xdr:col>18</xdr:col>
      <xdr:colOff>34681</xdr:colOff>
      <xdr:row>31</xdr:row>
      <xdr:rowOff>177122</xdr:rowOff>
    </xdr:to>
    <xdr:cxnSp macro="">
      <xdr:nvCxnSpPr>
        <xdr:cNvPr id="9" name="Straight Connector 8"/>
        <xdr:cNvCxnSpPr/>
      </xdr:nvCxnSpPr>
      <xdr:spPr>
        <a:xfrm flipH="1">
          <a:off x="5066574" y="6273122"/>
          <a:ext cx="5940907" cy="0"/>
        </a:xfrm>
        <a:prstGeom prst="line">
          <a:avLst/>
        </a:prstGeom>
        <a:ln w="28575">
          <a:solidFill>
            <a:srgbClr val="4E81BE"/>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8</xdr:col>
      <xdr:colOff>199979</xdr:colOff>
      <xdr:row>28</xdr:row>
      <xdr:rowOff>171564</xdr:rowOff>
    </xdr:from>
    <xdr:to>
      <xdr:col>8</xdr:col>
      <xdr:colOff>203324</xdr:colOff>
      <xdr:row>31</xdr:row>
      <xdr:rowOff>182938</xdr:rowOff>
    </xdr:to>
    <xdr:cxnSp macro="">
      <xdr:nvCxnSpPr>
        <xdr:cNvPr id="10" name="Straight Arrow Connector 9"/>
        <xdr:cNvCxnSpPr>
          <a:endCxn id="4" idx="2"/>
        </xdr:cNvCxnSpPr>
      </xdr:nvCxnSpPr>
      <xdr:spPr>
        <a:xfrm flipV="1">
          <a:off x="5076779" y="5696064"/>
          <a:ext cx="3345" cy="582874"/>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329094</xdr:colOff>
      <xdr:row>24</xdr:row>
      <xdr:rowOff>128225</xdr:rowOff>
    </xdr:from>
    <xdr:to>
      <xdr:col>16</xdr:col>
      <xdr:colOff>216913</xdr:colOff>
      <xdr:row>24</xdr:row>
      <xdr:rowOff>128225</xdr:rowOff>
    </xdr:to>
    <xdr:cxnSp macro="">
      <xdr:nvCxnSpPr>
        <xdr:cNvPr id="11" name="Straight Arrow Connector 10"/>
        <xdr:cNvCxnSpPr/>
      </xdr:nvCxnSpPr>
      <xdr:spPr>
        <a:xfrm>
          <a:off x="7034694" y="4890725"/>
          <a:ext cx="2935819"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329094</xdr:colOff>
      <xdr:row>26</xdr:row>
      <xdr:rowOff>17554</xdr:rowOff>
    </xdr:from>
    <xdr:to>
      <xdr:col>16</xdr:col>
      <xdr:colOff>216913</xdr:colOff>
      <xdr:row>26</xdr:row>
      <xdr:rowOff>17554</xdr:rowOff>
    </xdr:to>
    <xdr:cxnSp macro="">
      <xdr:nvCxnSpPr>
        <xdr:cNvPr id="12" name="Straight Arrow Connector 11"/>
        <xdr:cNvCxnSpPr/>
      </xdr:nvCxnSpPr>
      <xdr:spPr>
        <a:xfrm>
          <a:off x="7034694" y="5161054"/>
          <a:ext cx="2935819"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329093</xdr:colOff>
      <xdr:row>21</xdr:row>
      <xdr:rowOff>182824</xdr:rowOff>
    </xdr:from>
    <xdr:to>
      <xdr:col>16</xdr:col>
      <xdr:colOff>216912</xdr:colOff>
      <xdr:row>21</xdr:row>
      <xdr:rowOff>182824</xdr:rowOff>
    </xdr:to>
    <xdr:cxnSp macro="">
      <xdr:nvCxnSpPr>
        <xdr:cNvPr id="13" name="Straight Arrow Connector 12"/>
        <xdr:cNvCxnSpPr/>
      </xdr:nvCxnSpPr>
      <xdr:spPr>
        <a:xfrm>
          <a:off x="7034693" y="4373824"/>
          <a:ext cx="2935819"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329093</xdr:colOff>
      <xdr:row>23</xdr:row>
      <xdr:rowOff>69906</xdr:rowOff>
    </xdr:from>
    <xdr:to>
      <xdr:col>16</xdr:col>
      <xdr:colOff>216912</xdr:colOff>
      <xdr:row>23</xdr:row>
      <xdr:rowOff>69906</xdr:rowOff>
    </xdr:to>
    <xdr:cxnSp macro="">
      <xdr:nvCxnSpPr>
        <xdr:cNvPr id="14" name="Straight Arrow Connector 13"/>
        <xdr:cNvCxnSpPr/>
      </xdr:nvCxnSpPr>
      <xdr:spPr>
        <a:xfrm>
          <a:off x="7034693" y="4641906"/>
          <a:ext cx="2935819"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329094</xdr:colOff>
      <xdr:row>14</xdr:row>
      <xdr:rowOff>174528</xdr:rowOff>
    </xdr:from>
    <xdr:to>
      <xdr:col>16</xdr:col>
      <xdr:colOff>216913</xdr:colOff>
      <xdr:row>14</xdr:row>
      <xdr:rowOff>174528</xdr:rowOff>
    </xdr:to>
    <xdr:cxnSp macro="">
      <xdr:nvCxnSpPr>
        <xdr:cNvPr id="15" name="Straight Arrow Connector 14"/>
        <xdr:cNvCxnSpPr/>
      </xdr:nvCxnSpPr>
      <xdr:spPr>
        <a:xfrm>
          <a:off x="7034694" y="3032028"/>
          <a:ext cx="2935819"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329092</xdr:colOff>
      <xdr:row>11</xdr:row>
      <xdr:rowOff>141686</xdr:rowOff>
    </xdr:from>
    <xdr:to>
      <xdr:col>16</xdr:col>
      <xdr:colOff>216911</xdr:colOff>
      <xdr:row>11</xdr:row>
      <xdr:rowOff>141686</xdr:rowOff>
    </xdr:to>
    <xdr:cxnSp macro="">
      <xdr:nvCxnSpPr>
        <xdr:cNvPr id="16" name="Straight Arrow Connector 15"/>
        <xdr:cNvCxnSpPr/>
      </xdr:nvCxnSpPr>
      <xdr:spPr>
        <a:xfrm>
          <a:off x="7034692" y="2427686"/>
          <a:ext cx="2935819"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100306</xdr:colOff>
      <xdr:row>25</xdr:row>
      <xdr:rowOff>50235</xdr:rowOff>
    </xdr:from>
    <xdr:to>
      <xdr:col>5</xdr:col>
      <xdr:colOff>155498</xdr:colOff>
      <xdr:row>25</xdr:row>
      <xdr:rowOff>50235</xdr:rowOff>
    </xdr:to>
    <xdr:cxnSp macro="">
      <xdr:nvCxnSpPr>
        <xdr:cNvPr id="17" name="Straight Arrow Connector 16"/>
        <xdr:cNvCxnSpPr/>
      </xdr:nvCxnSpPr>
      <xdr:spPr>
        <a:xfrm>
          <a:off x="709906" y="5003235"/>
          <a:ext cx="2493592"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100306</xdr:colOff>
      <xdr:row>22</xdr:row>
      <xdr:rowOff>159550</xdr:rowOff>
    </xdr:from>
    <xdr:to>
      <xdr:col>5</xdr:col>
      <xdr:colOff>155498</xdr:colOff>
      <xdr:row>22</xdr:row>
      <xdr:rowOff>159550</xdr:rowOff>
    </xdr:to>
    <xdr:cxnSp macro="">
      <xdr:nvCxnSpPr>
        <xdr:cNvPr id="18" name="Straight Arrow Connector 17"/>
        <xdr:cNvCxnSpPr/>
      </xdr:nvCxnSpPr>
      <xdr:spPr>
        <a:xfrm>
          <a:off x="709906" y="4541050"/>
          <a:ext cx="2493592"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100306</xdr:colOff>
      <xdr:row>20</xdr:row>
      <xdr:rowOff>65615</xdr:rowOff>
    </xdr:from>
    <xdr:to>
      <xdr:col>5</xdr:col>
      <xdr:colOff>155498</xdr:colOff>
      <xdr:row>20</xdr:row>
      <xdr:rowOff>65615</xdr:rowOff>
    </xdr:to>
    <xdr:cxnSp macro="">
      <xdr:nvCxnSpPr>
        <xdr:cNvPr id="19" name="Straight Arrow Connector 18"/>
        <xdr:cNvCxnSpPr/>
      </xdr:nvCxnSpPr>
      <xdr:spPr>
        <a:xfrm>
          <a:off x="709906" y="4066115"/>
          <a:ext cx="2493592"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100306</xdr:colOff>
      <xdr:row>17</xdr:row>
      <xdr:rowOff>154073</xdr:rowOff>
    </xdr:from>
    <xdr:to>
      <xdr:col>5</xdr:col>
      <xdr:colOff>155498</xdr:colOff>
      <xdr:row>17</xdr:row>
      <xdr:rowOff>154073</xdr:rowOff>
    </xdr:to>
    <xdr:cxnSp macro="">
      <xdr:nvCxnSpPr>
        <xdr:cNvPr id="20" name="Straight Arrow Connector 19"/>
        <xdr:cNvCxnSpPr/>
      </xdr:nvCxnSpPr>
      <xdr:spPr>
        <a:xfrm>
          <a:off x="709906" y="3583073"/>
          <a:ext cx="2493592"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100306</xdr:colOff>
      <xdr:row>15</xdr:row>
      <xdr:rowOff>73323</xdr:rowOff>
    </xdr:from>
    <xdr:to>
      <xdr:col>5</xdr:col>
      <xdr:colOff>155498</xdr:colOff>
      <xdr:row>15</xdr:row>
      <xdr:rowOff>73323</xdr:rowOff>
    </xdr:to>
    <xdr:cxnSp macro="">
      <xdr:nvCxnSpPr>
        <xdr:cNvPr id="21" name="Straight Arrow Connector 20"/>
        <xdr:cNvCxnSpPr/>
      </xdr:nvCxnSpPr>
      <xdr:spPr>
        <a:xfrm>
          <a:off x="709906" y="3121323"/>
          <a:ext cx="2493592"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100306</xdr:colOff>
      <xdr:row>13</xdr:row>
      <xdr:rowOff>6221</xdr:rowOff>
    </xdr:from>
    <xdr:to>
      <xdr:col>5</xdr:col>
      <xdr:colOff>155498</xdr:colOff>
      <xdr:row>13</xdr:row>
      <xdr:rowOff>6221</xdr:rowOff>
    </xdr:to>
    <xdr:cxnSp macro="">
      <xdr:nvCxnSpPr>
        <xdr:cNvPr id="22" name="Straight Arrow Connector 21"/>
        <xdr:cNvCxnSpPr/>
      </xdr:nvCxnSpPr>
      <xdr:spPr>
        <a:xfrm>
          <a:off x="709906" y="2673221"/>
          <a:ext cx="2493592" cy="0"/>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89234</xdr:colOff>
      <xdr:row>8</xdr:row>
      <xdr:rowOff>15476</xdr:rowOff>
    </xdr:from>
    <xdr:to>
      <xdr:col>3</xdr:col>
      <xdr:colOff>89234</xdr:colOff>
      <xdr:row>11</xdr:row>
      <xdr:rowOff>35779</xdr:rowOff>
    </xdr:to>
    <xdr:cxnSp macro="">
      <xdr:nvCxnSpPr>
        <xdr:cNvPr id="23" name="Straight Arrow Connector 22"/>
        <xdr:cNvCxnSpPr/>
      </xdr:nvCxnSpPr>
      <xdr:spPr>
        <a:xfrm>
          <a:off x="1918034" y="1729976"/>
          <a:ext cx="0" cy="591803"/>
        </a:xfrm>
        <a:prstGeom prst="straightConnector1">
          <a:avLst/>
        </a:prstGeom>
        <a:ln w="28575">
          <a:solidFill>
            <a:srgbClr val="4E81BE"/>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75586</xdr:colOff>
      <xdr:row>8</xdr:row>
      <xdr:rowOff>15476</xdr:rowOff>
    </xdr:from>
    <xdr:to>
      <xdr:col>8</xdr:col>
      <xdr:colOff>189016</xdr:colOff>
      <xdr:row>8</xdr:row>
      <xdr:rowOff>15476</xdr:rowOff>
    </xdr:to>
    <xdr:cxnSp macro="">
      <xdr:nvCxnSpPr>
        <xdr:cNvPr id="24" name="Straight Connector 23"/>
        <xdr:cNvCxnSpPr/>
      </xdr:nvCxnSpPr>
      <xdr:spPr>
        <a:xfrm flipH="1">
          <a:off x="1904386" y="1729976"/>
          <a:ext cx="3161430" cy="0"/>
        </a:xfrm>
        <a:prstGeom prst="line">
          <a:avLst/>
        </a:prstGeom>
        <a:ln w="28575">
          <a:solidFill>
            <a:srgbClr val="4E81BE"/>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18</xdr:col>
      <xdr:colOff>30515</xdr:colOff>
      <xdr:row>27</xdr:row>
      <xdr:rowOff>163574</xdr:rowOff>
    </xdr:from>
    <xdr:to>
      <xdr:col>18</xdr:col>
      <xdr:colOff>30515</xdr:colOff>
      <xdr:row>31</xdr:row>
      <xdr:rowOff>177122</xdr:rowOff>
    </xdr:to>
    <xdr:cxnSp macro="">
      <xdr:nvCxnSpPr>
        <xdr:cNvPr id="25" name="Straight Connector 24"/>
        <xdr:cNvCxnSpPr/>
      </xdr:nvCxnSpPr>
      <xdr:spPr>
        <a:xfrm>
          <a:off x="11003315" y="5497574"/>
          <a:ext cx="0" cy="775548"/>
        </a:xfrm>
        <a:prstGeom prst="line">
          <a:avLst/>
        </a:prstGeom>
        <a:ln w="28575">
          <a:solidFill>
            <a:srgbClr val="4E81BE"/>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8</xdr:col>
      <xdr:colOff>198208</xdr:colOff>
      <xdr:row>30</xdr:row>
      <xdr:rowOff>12639</xdr:rowOff>
    </xdr:from>
    <xdr:to>
      <xdr:col>18</xdr:col>
      <xdr:colOff>137930</xdr:colOff>
      <xdr:row>32</xdr:row>
      <xdr:rowOff>971</xdr:rowOff>
    </xdr:to>
    <xdr:sp macro="" textlink="">
      <xdr:nvSpPr>
        <xdr:cNvPr id="26" name="TextBox 73"/>
        <xdr:cNvSpPr txBox="1"/>
      </xdr:nvSpPr>
      <xdr:spPr>
        <a:xfrm>
          <a:off x="5075008" y="5727639"/>
          <a:ext cx="6035722"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Fund repaid from avoided energy costs and energy revenue</a:t>
          </a:r>
        </a:p>
      </xdr:txBody>
    </xdr:sp>
    <xdr:clientData/>
  </xdr:twoCellAnchor>
  <xdr:twoCellAnchor>
    <xdr:from>
      <xdr:col>2</xdr:col>
      <xdr:colOff>593897</xdr:colOff>
      <xdr:row>4</xdr:row>
      <xdr:rowOff>136175</xdr:rowOff>
    </xdr:from>
    <xdr:to>
      <xdr:col>8</xdr:col>
      <xdr:colOff>555228</xdr:colOff>
      <xdr:row>8</xdr:row>
      <xdr:rowOff>20506</xdr:rowOff>
    </xdr:to>
    <xdr:sp macro="" textlink="">
      <xdr:nvSpPr>
        <xdr:cNvPr id="27" name="TextBox 74"/>
        <xdr:cNvSpPr txBox="1"/>
      </xdr:nvSpPr>
      <xdr:spPr>
        <a:xfrm>
          <a:off x="1813097" y="1088675"/>
          <a:ext cx="3618931" cy="6463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Repayment of Loans/ Investments,</a:t>
          </a:r>
        </a:p>
        <a:p>
          <a:r>
            <a:rPr lang="en-US">
              <a:solidFill>
                <a:srgbClr val="4E81BE"/>
              </a:solidFill>
              <a:latin typeface="+mj-lt"/>
            </a:rPr>
            <a:t>if necessary</a:t>
          </a:r>
        </a:p>
      </xdr:txBody>
    </xdr:sp>
    <xdr:clientData/>
  </xdr:twoCellAnchor>
  <xdr:twoCellAnchor>
    <xdr:from>
      <xdr:col>11</xdr:col>
      <xdr:colOff>219909</xdr:colOff>
      <xdr:row>12</xdr:row>
      <xdr:rowOff>178140</xdr:rowOff>
    </xdr:from>
    <xdr:to>
      <xdr:col>15</xdr:col>
      <xdr:colOff>234598</xdr:colOff>
      <xdr:row>14</xdr:row>
      <xdr:rowOff>166472</xdr:rowOff>
    </xdr:to>
    <xdr:sp macro="" textlink="">
      <xdr:nvSpPr>
        <xdr:cNvPr id="28" name="TextBox 75"/>
        <xdr:cNvSpPr txBox="1"/>
      </xdr:nvSpPr>
      <xdr:spPr>
        <a:xfrm>
          <a:off x="6925509" y="2654640"/>
          <a:ext cx="245308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Administrative Costs</a:t>
          </a:r>
        </a:p>
      </xdr:txBody>
    </xdr:sp>
    <xdr:clientData/>
  </xdr:twoCellAnchor>
  <xdr:twoCellAnchor>
    <xdr:from>
      <xdr:col>11</xdr:col>
      <xdr:colOff>210907</xdr:colOff>
      <xdr:row>17</xdr:row>
      <xdr:rowOff>51130</xdr:rowOff>
    </xdr:from>
    <xdr:to>
      <xdr:col>16</xdr:col>
      <xdr:colOff>445620</xdr:colOff>
      <xdr:row>22</xdr:row>
      <xdr:rowOff>2917</xdr:rowOff>
    </xdr:to>
    <xdr:sp macro="" textlink="">
      <xdr:nvSpPr>
        <xdr:cNvPr id="29" name="TextBox 76"/>
        <xdr:cNvSpPr txBox="1"/>
      </xdr:nvSpPr>
      <xdr:spPr>
        <a:xfrm>
          <a:off x="6916507" y="3870655"/>
          <a:ext cx="3282713" cy="9042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Disbursements for</a:t>
          </a:r>
        </a:p>
        <a:p>
          <a:r>
            <a:rPr lang="en-US">
              <a:solidFill>
                <a:srgbClr val="4E81BE"/>
              </a:solidFill>
              <a:latin typeface="+mj-lt"/>
            </a:rPr>
            <a:t>Energy Efficiency/ Renewable Energy Projects</a:t>
          </a:r>
        </a:p>
      </xdr:txBody>
    </xdr:sp>
    <xdr:clientData/>
  </xdr:twoCellAnchor>
  <xdr:twoCellAnchor>
    <xdr:from>
      <xdr:col>1</xdr:col>
      <xdr:colOff>27297</xdr:colOff>
      <xdr:row>11</xdr:row>
      <xdr:rowOff>9230</xdr:rowOff>
    </xdr:from>
    <xdr:to>
      <xdr:col>5</xdr:col>
      <xdr:colOff>41986</xdr:colOff>
      <xdr:row>12</xdr:row>
      <xdr:rowOff>188062</xdr:rowOff>
    </xdr:to>
    <xdr:sp macro="" textlink="">
      <xdr:nvSpPr>
        <xdr:cNvPr id="30" name="TextBox 77"/>
        <xdr:cNvSpPr txBox="1"/>
      </xdr:nvSpPr>
      <xdr:spPr>
        <a:xfrm>
          <a:off x="636897" y="2295230"/>
          <a:ext cx="245308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Annual Revenues</a:t>
          </a:r>
        </a:p>
      </xdr:txBody>
    </xdr:sp>
    <xdr:clientData/>
  </xdr:twoCellAnchor>
  <xdr:twoCellAnchor>
    <xdr:from>
      <xdr:col>1</xdr:col>
      <xdr:colOff>13649</xdr:colOff>
      <xdr:row>13</xdr:row>
      <xdr:rowOff>93152</xdr:rowOff>
    </xdr:from>
    <xdr:to>
      <xdr:col>5</xdr:col>
      <xdr:colOff>28338</xdr:colOff>
      <xdr:row>15</xdr:row>
      <xdr:rowOff>81484</xdr:rowOff>
    </xdr:to>
    <xdr:sp macro="" textlink="">
      <xdr:nvSpPr>
        <xdr:cNvPr id="31" name="TextBox 78"/>
        <xdr:cNvSpPr txBox="1"/>
      </xdr:nvSpPr>
      <xdr:spPr>
        <a:xfrm>
          <a:off x="623249" y="2760152"/>
          <a:ext cx="245308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Clean Energy Fees</a:t>
          </a:r>
        </a:p>
      </xdr:txBody>
    </xdr:sp>
    <xdr:clientData/>
  </xdr:twoCellAnchor>
  <xdr:twoCellAnchor>
    <xdr:from>
      <xdr:col>1</xdr:col>
      <xdr:colOff>13648</xdr:colOff>
      <xdr:row>15</xdr:row>
      <xdr:rowOff>165741</xdr:rowOff>
    </xdr:from>
    <xdr:to>
      <xdr:col>5</xdr:col>
      <xdr:colOff>28337</xdr:colOff>
      <xdr:row>17</xdr:row>
      <xdr:rowOff>154073</xdr:rowOff>
    </xdr:to>
    <xdr:sp macro="" textlink="">
      <xdr:nvSpPr>
        <xdr:cNvPr id="32" name="TextBox 79"/>
        <xdr:cNvSpPr txBox="1"/>
      </xdr:nvSpPr>
      <xdr:spPr>
        <a:xfrm>
          <a:off x="623248" y="3213741"/>
          <a:ext cx="245308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Capital Accounts</a:t>
          </a:r>
        </a:p>
      </xdr:txBody>
    </xdr:sp>
    <xdr:clientData/>
  </xdr:twoCellAnchor>
  <xdr:twoCellAnchor>
    <xdr:from>
      <xdr:col>1</xdr:col>
      <xdr:colOff>0</xdr:colOff>
      <xdr:row>18</xdr:row>
      <xdr:rowOff>59163</xdr:rowOff>
    </xdr:from>
    <xdr:to>
      <xdr:col>5</xdr:col>
      <xdr:colOff>14689</xdr:colOff>
      <xdr:row>20</xdr:row>
      <xdr:rowOff>47495</xdr:rowOff>
    </xdr:to>
    <xdr:sp macro="" textlink="">
      <xdr:nvSpPr>
        <xdr:cNvPr id="33" name="TextBox 80"/>
        <xdr:cNvSpPr txBox="1"/>
      </xdr:nvSpPr>
      <xdr:spPr>
        <a:xfrm>
          <a:off x="609600" y="3678663"/>
          <a:ext cx="245308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External Loans</a:t>
          </a:r>
        </a:p>
      </xdr:txBody>
    </xdr:sp>
    <xdr:clientData/>
  </xdr:twoCellAnchor>
  <xdr:twoCellAnchor>
    <xdr:from>
      <xdr:col>1</xdr:col>
      <xdr:colOff>4770</xdr:colOff>
      <xdr:row>20</xdr:row>
      <xdr:rowOff>167105</xdr:rowOff>
    </xdr:from>
    <xdr:to>
      <xdr:col>5</xdr:col>
      <xdr:colOff>19459</xdr:colOff>
      <xdr:row>22</xdr:row>
      <xdr:rowOff>155437</xdr:rowOff>
    </xdr:to>
    <xdr:sp macro="" textlink="">
      <xdr:nvSpPr>
        <xdr:cNvPr id="34" name="TextBox 81"/>
        <xdr:cNvSpPr txBox="1"/>
      </xdr:nvSpPr>
      <xdr:spPr>
        <a:xfrm>
          <a:off x="614370" y="4167605"/>
          <a:ext cx="245308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Grants</a:t>
          </a:r>
        </a:p>
      </xdr:txBody>
    </xdr:sp>
    <xdr:clientData/>
  </xdr:twoCellAnchor>
  <xdr:twoCellAnchor>
    <xdr:from>
      <xdr:col>1</xdr:col>
      <xdr:colOff>4770</xdr:colOff>
      <xdr:row>23</xdr:row>
      <xdr:rowOff>60527</xdr:rowOff>
    </xdr:from>
    <xdr:to>
      <xdr:col>5</xdr:col>
      <xdr:colOff>19459</xdr:colOff>
      <xdr:row>25</xdr:row>
      <xdr:rowOff>48859</xdr:rowOff>
    </xdr:to>
    <xdr:sp macro="" textlink="">
      <xdr:nvSpPr>
        <xdr:cNvPr id="35" name="TextBox 82"/>
        <xdr:cNvSpPr txBox="1"/>
      </xdr:nvSpPr>
      <xdr:spPr>
        <a:xfrm>
          <a:off x="614370" y="4632527"/>
          <a:ext cx="245308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Other Income</a:t>
          </a:r>
        </a:p>
      </xdr:txBody>
    </xdr:sp>
    <xdr:clientData/>
  </xdr:twoCellAnchor>
  <xdr:twoCellAnchor>
    <xdr:from>
      <xdr:col>11</xdr:col>
      <xdr:colOff>220432</xdr:colOff>
      <xdr:row>9</xdr:row>
      <xdr:rowOff>155757</xdr:rowOff>
    </xdr:from>
    <xdr:to>
      <xdr:col>15</xdr:col>
      <xdr:colOff>235121</xdr:colOff>
      <xdr:row>11</xdr:row>
      <xdr:rowOff>144089</xdr:rowOff>
    </xdr:to>
    <xdr:sp macro="" textlink="">
      <xdr:nvSpPr>
        <xdr:cNvPr id="36" name="TextBox 83"/>
        <xdr:cNvSpPr txBox="1"/>
      </xdr:nvSpPr>
      <xdr:spPr>
        <a:xfrm>
          <a:off x="6926032" y="2060757"/>
          <a:ext cx="245308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solidFill>
                <a:srgbClr val="4E81BE"/>
              </a:solidFill>
              <a:latin typeface="+mj-lt"/>
            </a:rPr>
            <a:t>Retired</a:t>
          </a:r>
          <a:r>
            <a:rPr lang="en-US" baseline="0">
              <a:solidFill>
                <a:srgbClr val="4E81BE"/>
              </a:solidFill>
              <a:latin typeface="+mj-lt"/>
            </a:rPr>
            <a:t> Avoided Costs</a:t>
          </a:r>
          <a:endParaRPr lang="en-US">
            <a:solidFill>
              <a:srgbClr val="4E81BE"/>
            </a:solidFill>
            <a:latin typeface="+mj-lt"/>
          </a:endParaRPr>
        </a:p>
      </xdr:txBody>
    </xdr:sp>
    <xdr:clientData/>
  </xdr:twoCellAnchor>
  <xdr:twoCellAnchor editAs="oneCell">
    <xdr:from>
      <xdr:col>19</xdr:col>
      <xdr:colOff>0</xdr:colOff>
      <xdr:row>11</xdr:row>
      <xdr:rowOff>0</xdr:rowOff>
    </xdr:from>
    <xdr:to>
      <xdr:col>22</xdr:col>
      <xdr:colOff>9525</xdr:colOff>
      <xdr:row>15</xdr:row>
      <xdr:rowOff>98425</xdr:rowOff>
    </xdr:to>
    <xdr:sp macro="" textlink="">
      <xdr:nvSpPr>
        <xdr:cNvPr id="37" name="Right Arrow 36">
          <a:hlinkClick xmlns:r="http://schemas.openxmlformats.org/officeDocument/2006/relationships" r:id="rId2"/>
        </xdr:cNvPr>
        <xdr:cNvSpPr/>
      </xdr:nvSpPr>
      <xdr:spPr>
        <a:xfrm>
          <a:off x="11582400" y="2676525"/>
          <a:ext cx="1933575" cy="860425"/>
        </a:xfrm>
        <a:prstGeom prst="rightArrow">
          <a:avLst>
            <a:gd name="adj1" fmla="val 58989"/>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n-US" sz="2400" b="1"/>
            <a:t>Ready?</a:t>
          </a:r>
          <a:endParaRPr lang="en-US" sz="1800" b="1"/>
        </a:p>
      </xdr:txBody>
    </xdr:sp>
    <xdr:clientData fPrintsWithSheet="0"/>
  </xdr:twoCellAnchor>
  <xdr:twoCellAnchor>
    <xdr:from>
      <xdr:col>18</xdr:col>
      <xdr:colOff>466725</xdr:colOff>
      <xdr:row>2</xdr:row>
      <xdr:rowOff>47625</xdr:rowOff>
    </xdr:from>
    <xdr:to>
      <xdr:col>22</xdr:col>
      <xdr:colOff>180975</xdr:colOff>
      <xdr:row>7</xdr:row>
      <xdr:rowOff>171450</xdr:rowOff>
    </xdr:to>
    <xdr:sp macro="" textlink="">
      <xdr:nvSpPr>
        <xdr:cNvPr id="2" name="Rectangle 1">
          <a:hlinkClick xmlns:r="http://schemas.openxmlformats.org/officeDocument/2006/relationships" r:id="rId3"/>
        </xdr:cNvPr>
        <xdr:cNvSpPr/>
      </xdr:nvSpPr>
      <xdr:spPr>
        <a:xfrm>
          <a:off x="11439525" y="1009650"/>
          <a:ext cx="2247900" cy="1076325"/>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a:t>Want to learn more?</a:t>
          </a:r>
          <a:r>
            <a:rPr lang="en-US" sz="1400" baseline="0"/>
            <a:t> Click here to check out an EFC blog post on IERF!</a:t>
          </a:r>
          <a:endParaRPr lang="en-US" sz="14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263339</xdr:colOff>
      <xdr:row>5</xdr:row>
      <xdr:rowOff>59951</xdr:rowOff>
    </xdr:from>
    <xdr:to>
      <xdr:col>11</xdr:col>
      <xdr:colOff>578784</xdr:colOff>
      <xdr:row>17</xdr:row>
      <xdr:rowOff>63313</xdr:rowOff>
    </xdr:to>
    <xdr:sp macro="" textlink="">
      <xdr:nvSpPr>
        <xdr:cNvPr id="2" name="TextBox 1"/>
        <xdr:cNvSpPr txBox="1"/>
      </xdr:nvSpPr>
      <xdr:spPr>
        <a:xfrm>
          <a:off x="6959414" y="2060201"/>
          <a:ext cx="1791820" cy="249891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0"/>
            <a:t>The</a:t>
          </a:r>
          <a:r>
            <a:rPr lang="en-US" sz="1600" b="0" baseline="0"/>
            <a:t> peach boxes are for you to fill out!</a:t>
          </a:r>
          <a:endParaRPr lang="en-US" sz="1600" b="0"/>
        </a:p>
      </xdr:txBody>
    </xdr:sp>
    <xdr:clientData/>
  </xdr:twoCellAnchor>
  <xdr:twoCellAnchor>
    <xdr:from>
      <xdr:col>0</xdr:col>
      <xdr:colOff>104775</xdr:colOff>
      <xdr:row>15</xdr:row>
      <xdr:rowOff>114300</xdr:rowOff>
    </xdr:from>
    <xdr:to>
      <xdr:col>2</xdr:col>
      <xdr:colOff>523875</xdr:colOff>
      <xdr:row>21</xdr:row>
      <xdr:rowOff>180975</xdr:rowOff>
    </xdr:to>
    <xdr:sp macro="" textlink="">
      <xdr:nvSpPr>
        <xdr:cNvPr id="3" name="TextBox 2"/>
        <xdr:cNvSpPr txBox="1"/>
      </xdr:nvSpPr>
      <xdr:spPr>
        <a:xfrm>
          <a:off x="104775" y="4229100"/>
          <a:ext cx="22383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a:solidFill>
                <a:schemeClr val="dk1"/>
              </a:solidFill>
              <a:effectLst/>
              <a:latin typeface="+mn-lt"/>
              <a:ea typeface="+mn-ea"/>
              <a:cs typeface="+mn-cs"/>
            </a:rPr>
            <a:t>Step 2: Will</a:t>
          </a:r>
          <a:r>
            <a:rPr lang="en-US" sz="1200" b="0" i="0" u="none" strike="noStrike" baseline="0">
              <a:solidFill>
                <a:schemeClr val="dk1"/>
              </a:solidFill>
              <a:effectLst/>
              <a:latin typeface="+mn-lt"/>
              <a:ea typeface="+mn-ea"/>
              <a:cs typeface="+mn-cs"/>
            </a:rPr>
            <a:t> you want to make additional deposits as needed, or retire money from the IERF?</a:t>
          </a:r>
        </a:p>
        <a:p>
          <a:pPr algn="ctr"/>
          <a:r>
            <a:rPr lang="en-US" sz="1200" b="0" i="0" u="none" strike="noStrike" baseline="0">
              <a:solidFill>
                <a:schemeClr val="dk1"/>
              </a:solidFill>
              <a:effectLst/>
              <a:latin typeface="+mn-lt"/>
              <a:ea typeface="+mn-ea"/>
              <a:cs typeface="+mn-cs"/>
            </a:rPr>
            <a:t>Show that here.</a:t>
          </a:r>
          <a:r>
            <a:rPr lang="en-US" sz="1200"/>
            <a:t> </a:t>
          </a:r>
        </a:p>
      </xdr:txBody>
    </xdr:sp>
    <xdr:clientData/>
  </xdr:twoCellAnchor>
  <xdr:twoCellAnchor>
    <xdr:from>
      <xdr:col>0</xdr:col>
      <xdr:colOff>152400</xdr:colOff>
      <xdr:row>3</xdr:row>
      <xdr:rowOff>104774</xdr:rowOff>
    </xdr:from>
    <xdr:to>
      <xdr:col>2</xdr:col>
      <xdr:colOff>19049</xdr:colOff>
      <xdr:row>10</xdr:row>
      <xdr:rowOff>95249</xdr:rowOff>
    </xdr:to>
    <xdr:sp macro="" textlink="">
      <xdr:nvSpPr>
        <xdr:cNvPr id="4" name="TextBox 3"/>
        <xdr:cNvSpPr txBox="1"/>
      </xdr:nvSpPr>
      <xdr:spPr>
        <a:xfrm>
          <a:off x="152400" y="1323974"/>
          <a:ext cx="1685924"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a:solidFill>
                <a:schemeClr val="dk1"/>
              </a:solidFill>
              <a:effectLst/>
              <a:latin typeface="+mn-lt"/>
              <a:ea typeface="+mn-ea"/>
              <a:cs typeface="+mn-cs"/>
            </a:rPr>
            <a:t>Step 1: Get</a:t>
          </a:r>
          <a:r>
            <a:rPr lang="en-US" sz="1200" b="0" i="0" u="none" strike="noStrike" baseline="0">
              <a:solidFill>
                <a:schemeClr val="dk1"/>
              </a:solidFill>
              <a:effectLst/>
              <a:latin typeface="+mn-lt"/>
              <a:ea typeface="+mn-ea"/>
              <a:cs typeface="+mn-cs"/>
            </a:rPr>
            <a:t> Started!</a:t>
          </a:r>
        </a:p>
        <a:p>
          <a:pPr algn="ctr"/>
          <a:r>
            <a:rPr lang="en-US" sz="1200" b="0" i="0" u="none" strike="noStrike" baseline="0">
              <a:solidFill>
                <a:schemeClr val="dk1"/>
              </a:solidFill>
              <a:effectLst/>
              <a:latin typeface="+mn-lt"/>
              <a:ea typeface="+mn-ea"/>
              <a:cs typeface="+mn-cs"/>
            </a:rPr>
            <a:t>Decide when you want to start, how much you want to start with,</a:t>
          </a:r>
          <a:r>
            <a:rPr lang="en-US" sz="1200"/>
            <a:t>  and where</a:t>
          </a:r>
          <a:r>
            <a:rPr lang="en-US" sz="1200" baseline="0"/>
            <a:t> you'll get the money from!</a:t>
          </a:r>
          <a:endParaRPr lang="en-US" sz="1200"/>
        </a:p>
      </xdr:txBody>
    </xdr:sp>
    <xdr:clientData/>
  </xdr:twoCellAnchor>
  <xdr:twoCellAnchor>
    <xdr:from>
      <xdr:col>0</xdr:col>
      <xdr:colOff>295276</xdr:colOff>
      <xdr:row>42</xdr:row>
      <xdr:rowOff>57149</xdr:rowOff>
    </xdr:from>
    <xdr:to>
      <xdr:col>2</xdr:col>
      <xdr:colOff>342901</xdr:colOff>
      <xdr:row>50</xdr:row>
      <xdr:rowOff>104774</xdr:rowOff>
    </xdr:to>
    <xdr:sp macro="" textlink="">
      <xdr:nvSpPr>
        <xdr:cNvPr id="5" name="TextBox 4"/>
        <xdr:cNvSpPr txBox="1"/>
      </xdr:nvSpPr>
      <xdr:spPr>
        <a:xfrm>
          <a:off x="295276" y="9315449"/>
          <a:ext cx="1866900"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a:solidFill>
                <a:schemeClr val="dk1"/>
              </a:solidFill>
              <a:effectLst/>
              <a:latin typeface="+mn-lt"/>
              <a:ea typeface="+mn-ea"/>
              <a:cs typeface="+mn-cs"/>
            </a:rPr>
            <a:t>Step 3: How much do you spend every year on energy? This table breaks down your energy costs by type. Look at a years worth of energy bills to find this information. </a:t>
          </a:r>
          <a:r>
            <a:rPr lang="en-US" sz="1200"/>
            <a:t> </a:t>
          </a:r>
        </a:p>
      </xdr:txBody>
    </xdr:sp>
    <xdr:clientData/>
  </xdr:twoCellAnchor>
  <xdr:twoCellAnchor>
    <xdr:from>
      <xdr:col>0</xdr:col>
      <xdr:colOff>85725</xdr:colOff>
      <xdr:row>53</xdr:row>
      <xdr:rowOff>85726</xdr:rowOff>
    </xdr:from>
    <xdr:to>
      <xdr:col>3</xdr:col>
      <xdr:colOff>200025</xdr:colOff>
      <xdr:row>59</xdr:row>
      <xdr:rowOff>161926</xdr:rowOff>
    </xdr:to>
    <xdr:sp macro="" textlink="">
      <xdr:nvSpPr>
        <xdr:cNvPr id="6" name="TextBox 5"/>
        <xdr:cNvSpPr txBox="1"/>
      </xdr:nvSpPr>
      <xdr:spPr>
        <a:xfrm>
          <a:off x="85725" y="11601451"/>
          <a:ext cx="254317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a:solidFill>
                <a:schemeClr val="dk1"/>
              </a:solidFill>
              <a:effectLst/>
              <a:latin typeface="+mn-lt"/>
              <a:ea typeface="+mn-ea"/>
              <a:cs typeface="+mn-cs"/>
            </a:rPr>
            <a:t>Step 4: How much will it cost to manage your IERF? You can either pay a flat fee every year, a percentage of total project costs, or a combination of both!</a:t>
          </a:r>
          <a:r>
            <a:rPr lang="en-US" sz="1200"/>
            <a:t> </a:t>
          </a:r>
        </a:p>
      </xdr:txBody>
    </xdr:sp>
    <xdr:clientData/>
  </xdr:twoCellAnchor>
  <xdr:twoCellAnchor>
    <xdr:from>
      <xdr:col>0</xdr:col>
      <xdr:colOff>295275</xdr:colOff>
      <xdr:row>60</xdr:row>
      <xdr:rowOff>180975</xdr:rowOff>
    </xdr:from>
    <xdr:to>
      <xdr:col>2</xdr:col>
      <xdr:colOff>295275</xdr:colOff>
      <xdr:row>64</xdr:row>
      <xdr:rowOff>28575</xdr:rowOff>
    </xdr:to>
    <xdr:sp macro="" textlink="">
      <xdr:nvSpPr>
        <xdr:cNvPr id="7" name="TextBox 6"/>
        <xdr:cNvSpPr txBox="1"/>
      </xdr:nvSpPr>
      <xdr:spPr>
        <a:xfrm>
          <a:off x="295275" y="13030200"/>
          <a:ext cx="18192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a:solidFill>
                <a:schemeClr val="dk1"/>
              </a:solidFill>
              <a:effectLst/>
              <a:latin typeface="+mn-lt"/>
              <a:ea typeface="+mn-ea"/>
              <a:cs typeface="+mn-cs"/>
            </a:rPr>
            <a:t>Step 5: Will your unspent funds accrue interest?</a:t>
          </a:r>
          <a:r>
            <a:rPr lang="en-US" sz="1200"/>
            <a:t> </a:t>
          </a:r>
        </a:p>
      </xdr:txBody>
    </xdr:sp>
    <xdr:clientData/>
  </xdr:twoCellAnchor>
  <xdr:twoCellAnchor>
    <xdr:from>
      <xdr:col>2</xdr:col>
      <xdr:colOff>19050</xdr:colOff>
      <xdr:row>2</xdr:row>
      <xdr:rowOff>9525</xdr:rowOff>
    </xdr:from>
    <xdr:to>
      <xdr:col>4</xdr:col>
      <xdr:colOff>0</xdr:colOff>
      <xdr:row>3</xdr:row>
      <xdr:rowOff>95250</xdr:rowOff>
    </xdr:to>
    <xdr:cxnSp macro="">
      <xdr:nvCxnSpPr>
        <xdr:cNvPr id="10" name="Straight Connector 9"/>
        <xdr:cNvCxnSpPr/>
      </xdr:nvCxnSpPr>
      <xdr:spPr>
        <a:xfrm flipV="1">
          <a:off x="1838325" y="781050"/>
          <a:ext cx="857250" cy="533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10</xdr:row>
      <xdr:rowOff>95250</xdr:rowOff>
    </xdr:from>
    <xdr:to>
      <xdr:col>4</xdr:col>
      <xdr:colOff>9525</xdr:colOff>
      <xdr:row>13</xdr:row>
      <xdr:rowOff>9525</xdr:rowOff>
    </xdr:to>
    <xdr:cxnSp macro="">
      <xdr:nvCxnSpPr>
        <xdr:cNvPr id="13" name="Straight Connector 12"/>
        <xdr:cNvCxnSpPr/>
      </xdr:nvCxnSpPr>
      <xdr:spPr>
        <a:xfrm>
          <a:off x="1838325" y="3048000"/>
          <a:ext cx="866775" cy="695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428625</xdr:colOff>
      <xdr:row>2</xdr:row>
      <xdr:rowOff>133350</xdr:rowOff>
    </xdr:from>
    <xdr:to>
      <xdr:col>10</xdr:col>
      <xdr:colOff>619125</xdr:colOff>
      <xdr:row>4</xdr:row>
      <xdr:rowOff>371475</xdr:rowOff>
    </xdr:to>
    <xdr:sp macro="" textlink="">
      <xdr:nvSpPr>
        <xdr:cNvPr id="8" name="TextBox 7"/>
        <xdr:cNvSpPr txBox="1"/>
      </xdr:nvSpPr>
      <xdr:spPr>
        <a:xfrm>
          <a:off x="5476875" y="904875"/>
          <a:ext cx="18383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Need more information? Click on the white header boxes!</a:t>
          </a:r>
        </a:p>
      </xdr:txBody>
    </xdr:sp>
    <xdr:clientData/>
  </xdr:twoCellAnchor>
  <xdr:twoCellAnchor>
    <xdr:from>
      <xdr:col>10</xdr:col>
      <xdr:colOff>390525</xdr:colOff>
      <xdr:row>57</xdr:row>
      <xdr:rowOff>142875</xdr:rowOff>
    </xdr:from>
    <xdr:to>
      <xdr:col>12</xdr:col>
      <xdr:colOff>1009650</xdr:colOff>
      <xdr:row>65</xdr:row>
      <xdr:rowOff>152400</xdr:rowOff>
    </xdr:to>
    <xdr:sp macro="" textlink="">
      <xdr:nvSpPr>
        <xdr:cNvPr id="9" name="Right Arrow 8">
          <a:hlinkClick xmlns:r="http://schemas.openxmlformats.org/officeDocument/2006/relationships" r:id="rId1"/>
        </xdr:cNvPr>
        <xdr:cNvSpPr/>
      </xdr:nvSpPr>
      <xdr:spPr>
        <a:xfrm>
          <a:off x="7086600" y="12420600"/>
          <a:ext cx="2867025" cy="1533525"/>
        </a:xfrm>
        <a:prstGeom prst="rightArrow">
          <a:avLst>
            <a:gd name="adj1" fmla="val 68634"/>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600"/>
            <a:t>Ready to start planning your energy efficiency projects?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185029</xdr:colOff>
      <xdr:row>25</xdr:row>
      <xdr:rowOff>104775</xdr:rowOff>
    </xdr:from>
    <xdr:to>
      <xdr:col>3</xdr:col>
      <xdr:colOff>861304</xdr:colOff>
      <xdr:row>30</xdr:row>
      <xdr:rowOff>123825</xdr:rowOff>
    </xdr:to>
    <xdr:sp macro="" textlink="">
      <xdr:nvSpPr>
        <xdr:cNvPr id="2" name="TextBox 1"/>
        <xdr:cNvSpPr txBox="1"/>
      </xdr:nvSpPr>
      <xdr:spPr>
        <a:xfrm>
          <a:off x="310678" y="5807615"/>
          <a:ext cx="1888179"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you be able to make your loan payments this</a:t>
          </a:r>
          <a:r>
            <a:rPr lang="en-US" sz="1100" baseline="0"/>
            <a:t> year?</a:t>
          </a:r>
          <a:endParaRPr lang="en-US" sz="1100"/>
        </a:p>
      </xdr:txBody>
    </xdr:sp>
    <xdr:clientData/>
  </xdr:twoCellAnchor>
  <xdr:twoCellAnchor>
    <xdr:from>
      <xdr:col>2</xdr:col>
      <xdr:colOff>79342</xdr:colOff>
      <xdr:row>19</xdr:row>
      <xdr:rowOff>133352</xdr:rowOff>
    </xdr:from>
    <xdr:to>
      <xdr:col>2</xdr:col>
      <xdr:colOff>82887</xdr:colOff>
      <xdr:row>25</xdr:row>
      <xdr:rowOff>104775</xdr:rowOff>
    </xdr:to>
    <xdr:cxnSp macro="">
      <xdr:nvCxnSpPr>
        <xdr:cNvPr id="15" name="Straight Arrow Connector 14"/>
        <xdr:cNvCxnSpPr>
          <a:stCxn id="2" idx="0"/>
        </xdr:cNvCxnSpPr>
      </xdr:nvCxnSpPr>
      <xdr:spPr>
        <a:xfrm flipV="1">
          <a:off x="1254768" y="4693192"/>
          <a:ext cx="3545" cy="1114423"/>
        </a:xfrm>
        <a:prstGeom prst="straightConnector1">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247650</xdr:colOff>
      <xdr:row>15</xdr:row>
      <xdr:rowOff>95250</xdr:rowOff>
    </xdr:from>
    <xdr:to>
      <xdr:col>17</xdr:col>
      <xdr:colOff>600075</xdr:colOff>
      <xdr:row>19</xdr:row>
      <xdr:rowOff>76200</xdr:rowOff>
    </xdr:to>
    <xdr:sp macro="" textlink="">
      <xdr:nvSpPr>
        <xdr:cNvPr id="3" name="TextBox 2"/>
        <xdr:cNvSpPr txBox="1"/>
      </xdr:nvSpPr>
      <xdr:spPr>
        <a:xfrm>
          <a:off x="8181975" y="3895725"/>
          <a:ext cx="28098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Only have this figure</a:t>
          </a:r>
          <a:r>
            <a:rPr lang="en-US" sz="1100" baseline="0"/>
            <a:t> as a percentage of the previous energy use? Enter a formula here:</a:t>
          </a:r>
          <a:br>
            <a:rPr lang="en-US" sz="1100" baseline="0"/>
          </a:br>
          <a:r>
            <a:rPr lang="en-US" sz="1100" baseline="0"/>
            <a:t>"=Current Energy Use * (1 - % Reduction)"</a:t>
          </a:r>
          <a:endParaRPr lang="en-US" sz="1100"/>
        </a:p>
      </xdr:txBody>
    </xdr:sp>
    <xdr:clientData/>
  </xdr:twoCellAnchor>
  <xdr:twoCellAnchor>
    <xdr:from>
      <xdr:col>22</xdr:col>
      <xdr:colOff>352425</xdr:colOff>
      <xdr:row>14</xdr:row>
      <xdr:rowOff>142875</xdr:rowOff>
    </xdr:from>
    <xdr:to>
      <xdr:col>24</xdr:col>
      <xdr:colOff>733425</xdr:colOff>
      <xdr:row>19</xdr:row>
      <xdr:rowOff>76200</xdr:rowOff>
    </xdr:to>
    <xdr:sp macro="" textlink="">
      <xdr:nvSpPr>
        <xdr:cNvPr id="4" name="TextBox 3"/>
        <xdr:cNvSpPr txBox="1"/>
      </xdr:nvSpPr>
      <xdr:spPr>
        <a:xfrm>
          <a:off x="13782675" y="3752850"/>
          <a:ext cx="21621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a:t>
          </a:r>
          <a:r>
            <a:rPr lang="en-US" sz="1100" baseline="0"/>
            <a:t>f the new device/ retrofit will cost less (or more) to operate, show this here.</a:t>
          </a:r>
          <a:endParaRPr lang="en-US" sz="1100"/>
        </a:p>
      </xdr:txBody>
    </xdr:sp>
    <xdr:clientData/>
  </xdr:twoCellAnchor>
  <xdr:twoCellAnchor>
    <xdr:from>
      <xdr:col>7</xdr:col>
      <xdr:colOff>9525</xdr:colOff>
      <xdr:row>21</xdr:row>
      <xdr:rowOff>114300</xdr:rowOff>
    </xdr:from>
    <xdr:to>
      <xdr:col>10</xdr:col>
      <xdr:colOff>647700</xdr:colOff>
      <xdr:row>29</xdr:row>
      <xdr:rowOff>123825</xdr:rowOff>
    </xdr:to>
    <xdr:sp macro="" textlink="">
      <xdr:nvSpPr>
        <xdr:cNvPr id="7" name="Right Arrow 6">
          <a:hlinkClick xmlns:r="http://schemas.openxmlformats.org/officeDocument/2006/relationships" r:id="rId1"/>
        </xdr:cNvPr>
        <xdr:cNvSpPr/>
      </xdr:nvSpPr>
      <xdr:spPr>
        <a:xfrm>
          <a:off x="4152900" y="5057775"/>
          <a:ext cx="3000375" cy="1533525"/>
        </a:xfrm>
        <a:prstGeom prst="rightArrow">
          <a:avLst>
            <a:gd name="adj1" fmla="val 68634"/>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600"/>
            <a:t>Want to see the annual cash flow</a:t>
          </a:r>
          <a:r>
            <a:rPr lang="en-US" sz="1600" baseline="0"/>
            <a:t> of the IERF</a:t>
          </a:r>
          <a:r>
            <a:rPr lang="en-US" sz="1600"/>
            <a:t>?</a:t>
          </a:r>
        </a:p>
      </xdr:txBody>
    </xdr:sp>
    <xdr:clientData fPrintsWithSheet="0"/>
  </xdr:twoCellAnchor>
  <xdr:twoCellAnchor>
    <xdr:from>
      <xdr:col>10</xdr:col>
      <xdr:colOff>1123950</xdr:colOff>
      <xdr:row>21</xdr:row>
      <xdr:rowOff>114300</xdr:rowOff>
    </xdr:from>
    <xdr:to>
      <xdr:col>13</xdr:col>
      <xdr:colOff>542925</xdr:colOff>
      <xdr:row>29</xdr:row>
      <xdr:rowOff>123825</xdr:rowOff>
    </xdr:to>
    <xdr:sp macro="" textlink="">
      <xdr:nvSpPr>
        <xdr:cNvPr id="8" name="Right Arrow 7">
          <a:hlinkClick xmlns:r="http://schemas.openxmlformats.org/officeDocument/2006/relationships" r:id="rId2"/>
        </xdr:cNvPr>
        <xdr:cNvSpPr/>
      </xdr:nvSpPr>
      <xdr:spPr>
        <a:xfrm>
          <a:off x="7629525" y="5057775"/>
          <a:ext cx="3219450" cy="1533525"/>
        </a:xfrm>
        <a:prstGeom prst="rightArrow">
          <a:avLst>
            <a:gd name="adj1" fmla="val 68634"/>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600"/>
            <a:t>Want to see some graphs showing how your IERF is working?</a:t>
          </a:r>
        </a:p>
      </xdr:txBody>
    </xdr:sp>
    <xdr:clientData fPrintsWithSheet="0"/>
  </xdr:twoCellAnchor>
  <xdr:twoCellAnchor>
    <xdr:from>
      <xdr:col>15</xdr:col>
      <xdr:colOff>47625</xdr:colOff>
      <xdr:row>21</xdr:row>
      <xdr:rowOff>114300</xdr:rowOff>
    </xdr:from>
    <xdr:to>
      <xdr:col>18</xdr:col>
      <xdr:colOff>409575</xdr:colOff>
      <xdr:row>29</xdr:row>
      <xdr:rowOff>123825</xdr:rowOff>
    </xdr:to>
    <xdr:sp macro="" textlink="">
      <xdr:nvSpPr>
        <xdr:cNvPr id="9" name="Right Arrow 8">
          <a:hlinkClick xmlns:r="http://schemas.openxmlformats.org/officeDocument/2006/relationships" r:id="rId3"/>
        </xdr:cNvPr>
        <xdr:cNvSpPr/>
      </xdr:nvSpPr>
      <xdr:spPr>
        <a:xfrm>
          <a:off x="11582400" y="5057775"/>
          <a:ext cx="2867025" cy="1533525"/>
        </a:xfrm>
        <a:prstGeom prst="rightArrow">
          <a:avLst>
            <a:gd name="adj1" fmla="val 68634"/>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600"/>
            <a:t>Want to see the cash flow for each project?</a:t>
          </a:r>
        </a:p>
      </xdr:txBody>
    </xdr:sp>
    <xdr:clientData fPrintsWithSheet="0"/>
  </xdr:twoCellAnchor>
  <xdr:twoCellAnchor>
    <xdr:from>
      <xdr:col>7</xdr:col>
      <xdr:colOff>9525</xdr:colOff>
      <xdr:row>14</xdr:row>
      <xdr:rowOff>104775</xdr:rowOff>
    </xdr:from>
    <xdr:to>
      <xdr:col>10</xdr:col>
      <xdr:colOff>651129</xdr:colOff>
      <xdr:row>22</xdr:row>
      <xdr:rowOff>116967</xdr:rowOff>
    </xdr:to>
    <xdr:sp macro="" textlink="">
      <xdr:nvSpPr>
        <xdr:cNvPr id="5" name="Left Arrow 4">
          <a:hlinkClick xmlns:r="http://schemas.openxmlformats.org/officeDocument/2006/relationships" r:id="rId4"/>
        </xdr:cNvPr>
        <xdr:cNvSpPr/>
      </xdr:nvSpPr>
      <xdr:spPr>
        <a:xfrm>
          <a:off x="4152900" y="3714750"/>
          <a:ext cx="3003804" cy="1536192"/>
        </a:xfrm>
        <a:prstGeom prst="lef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indent="0" algn="ctr"/>
          <a:r>
            <a:rPr lang="en-US" sz="1600">
              <a:solidFill>
                <a:schemeClr val="lt1"/>
              </a:solidFill>
              <a:latin typeface="+mn-lt"/>
              <a:ea typeface="+mn-ea"/>
              <a:cs typeface="+mn-cs"/>
            </a:rPr>
            <a:t>Go</a:t>
          </a:r>
          <a:r>
            <a:rPr lang="en-US" sz="1600" baseline="0">
              <a:solidFill>
                <a:schemeClr val="lt1"/>
              </a:solidFill>
              <a:latin typeface="+mn-lt"/>
              <a:ea typeface="+mn-ea"/>
              <a:cs typeface="+mn-cs"/>
            </a:rPr>
            <a:t> back to your initial IERF setup</a:t>
          </a:r>
          <a:endParaRPr lang="en-US" sz="1600">
            <a:solidFill>
              <a:schemeClr val="lt1"/>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333375</xdr:colOff>
      <xdr:row>24</xdr:row>
      <xdr:rowOff>123824</xdr:rowOff>
    </xdr:from>
    <xdr:to>
      <xdr:col>6</xdr:col>
      <xdr:colOff>213741</xdr:colOff>
      <xdr:row>29</xdr:row>
      <xdr:rowOff>107441</xdr:rowOff>
    </xdr:to>
    <xdr:sp macro="" textlink="">
      <xdr:nvSpPr>
        <xdr:cNvPr id="3" name="Left Arrow 2">
          <a:hlinkClick xmlns:r="http://schemas.openxmlformats.org/officeDocument/2006/relationships" r:id="rId1"/>
        </xdr:cNvPr>
        <xdr:cNvSpPr/>
      </xdr:nvSpPr>
      <xdr:spPr>
        <a:xfrm>
          <a:off x="2390775" y="4981574"/>
          <a:ext cx="2871216" cy="936117"/>
        </a:xfrm>
        <a:prstGeom prst="lef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indent="0" algn="ctr"/>
          <a:r>
            <a:rPr lang="en-US" sz="1600">
              <a:solidFill>
                <a:schemeClr val="lt1"/>
              </a:solidFill>
              <a:latin typeface="+mn-lt"/>
              <a:ea typeface="+mn-ea"/>
              <a:cs typeface="+mn-cs"/>
            </a:rPr>
            <a:t>Go</a:t>
          </a:r>
          <a:r>
            <a:rPr lang="en-US" sz="1600" baseline="0">
              <a:solidFill>
                <a:schemeClr val="lt1"/>
              </a:solidFill>
              <a:latin typeface="+mn-lt"/>
              <a:ea typeface="+mn-ea"/>
              <a:cs typeface="+mn-cs"/>
            </a:rPr>
            <a:t> back to your initial IERF setup</a:t>
          </a:r>
          <a:endParaRPr lang="en-US" sz="1600">
            <a:solidFill>
              <a:schemeClr val="lt1"/>
            </a:solidFill>
            <a:latin typeface="+mn-lt"/>
            <a:ea typeface="+mn-ea"/>
            <a:cs typeface="+mn-cs"/>
          </a:endParaRPr>
        </a:p>
      </xdr:txBody>
    </xdr:sp>
    <xdr:clientData fPrintsWithSheet="0"/>
  </xdr:twoCellAnchor>
  <xdr:twoCellAnchor>
    <xdr:from>
      <xdr:col>6</xdr:col>
      <xdr:colOff>285750</xdr:colOff>
      <xdr:row>24</xdr:row>
      <xdr:rowOff>123824</xdr:rowOff>
    </xdr:from>
    <xdr:to>
      <xdr:col>9</xdr:col>
      <xdr:colOff>566166</xdr:colOff>
      <xdr:row>29</xdr:row>
      <xdr:rowOff>104012</xdr:rowOff>
    </xdr:to>
    <xdr:sp macro="" textlink="">
      <xdr:nvSpPr>
        <xdr:cNvPr id="5" name="Left Arrow 4">
          <a:hlinkClick xmlns:r="http://schemas.openxmlformats.org/officeDocument/2006/relationships" r:id="rId2"/>
        </xdr:cNvPr>
        <xdr:cNvSpPr/>
      </xdr:nvSpPr>
      <xdr:spPr>
        <a:xfrm>
          <a:off x="5334000" y="4981574"/>
          <a:ext cx="2871216" cy="932688"/>
        </a:xfrm>
        <a:prstGeom prst="lef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indent="0" algn="ctr"/>
          <a:r>
            <a:rPr lang="en-US" sz="1600">
              <a:solidFill>
                <a:schemeClr val="lt1"/>
              </a:solidFill>
              <a:latin typeface="+mn-lt"/>
              <a:ea typeface="+mn-ea"/>
              <a:cs typeface="+mn-cs"/>
            </a:rPr>
            <a:t>Go back to the projects page</a:t>
          </a:r>
        </a:p>
      </xdr:txBody>
    </xdr:sp>
    <xdr:clientData fPrintsWithSheet="0"/>
  </xdr:twoCellAnchor>
  <xdr:twoCellAnchor>
    <xdr:from>
      <xdr:col>10</xdr:col>
      <xdr:colOff>523875</xdr:colOff>
      <xdr:row>24</xdr:row>
      <xdr:rowOff>123824</xdr:rowOff>
    </xdr:from>
    <xdr:to>
      <xdr:col>14</xdr:col>
      <xdr:colOff>314325</xdr:colOff>
      <xdr:row>29</xdr:row>
      <xdr:rowOff>104012</xdr:rowOff>
    </xdr:to>
    <xdr:sp macro="" textlink="">
      <xdr:nvSpPr>
        <xdr:cNvPr id="6" name="Right Arrow 5">
          <a:hlinkClick xmlns:r="http://schemas.openxmlformats.org/officeDocument/2006/relationships" r:id="rId3"/>
        </xdr:cNvPr>
        <xdr:cNvSpPr/>
      </xdr:nvSpPr>
      <xdr:spPr>
        <a:xfrm>
          <a:off x="9020175" y="4981574"/>
          <a:ext cx="3219450" cy="932688"/>
        </a:xfrm>
        <a:prstGeom prst="rightArrow">
          <a:avLst>
            <a:gd name="adj1" fmla="val 68634"/>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indent="0" algn="ctr"/>
          <a:r>
            <a:rPr lang="en-US" sz="1600">
              <a:solidFill>
                <a:schemeClr val="lt1"/>
              </a:solidFill>
              <a:latin typeface="+mn-lt"/>
              <a:ea typeface="+mn-ea"/>
              <a:cs typeface="+mn-cs"/>
            </a:rPr>
            <a:t>Check</a:t>
          </a:r>
          <a:r>
            <a:rPr lang="en-US" sz="1600" baseline="0">
              <a:solidFill>
                <a:schemeClr val="lt1"/>
              </a:solidFill>
              <a:latin typeface="+mn-lt"/>
              <a:ea typeface="+mn-ea"/>
              <a:cs typeface="+mn-cs"/>
            </a:rPr>
            <a:t> out some graphs showing how the IERF is performing</a:t>
          </a:r>
          <a:endParaRPr lang="en-US" sz="1600">
            <a:solidFill>
              <a:schemeClr val="lt1"/>
            </a:solidFill>
            <a:latin typeface="+mn-lt"/>
            <a:ea typeface="+mn-ea"/>
            <a:cs typeface="+mn-cs"/>
          </a:endParaRPr>
        </a:p>
      </xdr:txBody>
    </xdr:sp>
    <xdr:clientData fPrintsWithSheet="0"/>
  </xdr:twoCellAnchor>
  <xdr:twoCellAnchor>
    <xdr:from>
      <xdr:col>14</xdr:col>
      <xdr:colOff>381000</xdr:colOff>
      <xdr:row>24</xdr:row>
      <xdr:rowOff>123824</xdr:rowOff>
    </xdr:from>
    <xdr:to>
      <xdr:col>17</xdr:col>
      <xdr:colOff>590550</xdr:colOff>
      <xdr:row>29</xdr:row>
      <xdr:rowOff>104012</xdr:rowOff>
    </xdr:to>
    <xdr:sp macro="" textlink="">
      <xdr:nvSpPr>
        <xdr:cNvPr id="7" name="Right Arrow 6">
          <a:hlinkClick xmlns:r="http://schemas.openxmlformats.org/officeDocument/2006/relationships" r:id="rId4"/>
        </xdr:cNvPr>
        <xdr:cNvSpPr/>
      </xdr:nvSpPr>
      <xdr:spPr>
        <a:xfrm>
          <a:off x="12306300" y="4981574"/>
          <a:ext cx="2867025" cy="932688"/>
        </a:xfrm>
        <a:prstGeom prst="rightArrow">
          <a:avLst>
            <a:gd name="adj1" fmla="val 68634"/>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indent="0" algn="ctr"/>
          <a:r>
            <a:rPr lang="en-US" sz="1600">
              <a:solidFill>
                <a:schemeClr val="lt1"/>
              </a:solidFill>
              <a:latin typeface="+mn-lt"/>
              <a:ea typeface="+mn-ea"/>
              <a:cs typeface="+mn-cs"/>
            </a:rPr>
            <a:t>Want to see the cash flow for each project?</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17</xdr:col>
      <xdr:colOff>9525</xdr:colOff>
      <xdr:row>4</xdr:row>
      <xdr:rowOff>171450</xdr:rowOff>
    </xdr:from>
    <xdr:to>
      <xdr:col>18</xdr:col>
      <xdr:colOff>1285875</xdr:colOff>
      <xdr:row>12</xdr:row>
      <xdr:rowOff>95250</xdr:rowOff>
    </xdr:to>
    <xdr:sp macro="" textlink="">
      <xdr:nvSpPr>
        <xdr:cNvPr id="9" name="Left Arrow 8">
          <a:hlinkClick xmlns:r="http://schemas.openxmlformats.org/officeDocument/2006/relationships" r:id="rId1"/>
        </xdr:cNvPr>
        <xdr:cNvSpPr/>
      </xdr:nvSpPr>
      <xdr:spPr>
        <a:xfrm>
          <a:off x="10372725" y="1323975"/>
          <a:ext cx="2286000" cy="1447800"/>
        </a:xfrm>
        <a:prstGeom prst="lef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600"/>
            <a:t>Want to change the set up of </a:t>
          </a:r>
          <a:r>
            <a:rPr lang="en-US" sz="1600" baseline="0"/>
            <a:t>your IERF?</a:t>
          </a:r>
          <a:endParaRPr lang="en-US" sz="1600"/>
        </a:p>
      </xdr:txBody>
    </xdr:sp>
    <xdr:clientData fPrintsWithSheet="0"/>
  </xdr:twoCellAnchor>
  <xdr:twoCellAnchor editAs="absolute">
    <xdr:from>
      <xdr:col>17</xdr:col>
      <xdr:colOff>9523</xdr:colOff>
      <xdr:row>13</xdr:row>
      <xdr:rowOff>57150</xdr:rowOff>
    </xdr:from>
    <xdr:to>
      <xdr:col>18</xdr:col>
      <xdr:colOff>1285873</xdr:colOff>
      <xdr:row>20</xdr:row>
      <xdr:rowOff>171450</xdr:rowOff>
    </xdr:to>
    <xdr:sp macro="" textlink="">
      <xdr:nvSpPr>
        <xdr:cNvPr id="10" name="Left Arrow 9">
          <a:hlinkClick xmlns:r="http://schemas.openxmlformats.org/officeDocument/2006/relationships" r:id="rId2"/>
        </xdr:cNvPr>
        <xdr:cNvSpPr/>
      </xdr:nvSpPr>
      <xdr:spPr>
        <a:xfrm>
          <a:off x="10372723" y="2924175"/>
          <a:ext cx="2286000" cy="1447800"/>
        </a:xfrm>
        <a:prstGeom prst="lef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600"/>
            <a:t>Want</a:t>
          </a:r>
          <a:r>
            <a:rPr lang="en-US" sz="1600" baseline="0"/>
            <a:t> to go back to the projects page?</a:t>
          </a:r>
          <a:endParaRPr lang="en-US" sz="1600"/>
        </a:p>
      </xdr:txBody>
    </xdr:sp>
    <xdr:clientData fPrintsWithSheet="0"/>
  </xdr:twoCellAnchor>
  <xdr:twoCellAnchor editAs="absolute">
    <xdr:from>
      <xdr:col>17</xdr:col>
      <xdr:colOff>9523</xdr:colOff>
      <xdr:row>29</xdr:row>
      <xdr:rowOff>38100</xdr:rowOff>
    </xdr:from>
    <xdr:to>
      <xdr:col>18</xdr:col>
      <xdr:colOff>1285873</xdr:colOff>
      <xdr:row>36</xdr:row>
      <xdr:rowOff>149352</xdr:rowOff>
    </xdr:to>
    <xdr:sp macro="" textlink="">
      <xdr:nvSpPr>
        <xdr:cNvPr id="14" name="Right Arrow 13">
          <a:hlinkClick xmlns:r="http://schemas.openxmlformats.org/officeDocument/2006/relationships" r:id="rId3"/>
        </xdr:cNvPr>
        <xdr:cNvSpPr/>
      </xdr:nvSpPr>
      <xdr:spPr>
        <a:xfrm>
          <a:off x="10372723" y="5953125"/>
          <a:ext cx="2286000" cy="1444752"/>
        </a:xfrm>
        <a:prstGeom prst="rightArrow">
          <a:avLst>
            <a:gd name="adj1" fmla="val 68634"/>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600"/>
            <a:t>Want to see the cash flow for each project?</a:t>
          </a:r>
        </a:p>
      </xdr:txBody>
    </xdr:sp>
    <xdr:clientData fPrintsWithSheet="0"/>
  </xdr:twoCellAnchor>
  <xdr:twoCellAnchor editAs="absolute">
    <xdr:from>
      <xdr:col>17</xdr:col>
      <xdr:colOff>9523</xdr:colOff>
      <xdr:row>21</xdr:row>
      <xdr:rowOff>142875</xdr:rowOff>
    </xdr:from>
    <xdr:to>
      <xdr:col>18</xdr:col>
      <xdr:colOff>1285873</xdr:colOff>
      <xdr:row>29</xdr:row>
      <xdr:rowOff>66675</xdr:rowOff>
    </xdr:to>
    <xdr:sp macro="" textlink="">
      <xdr:nvSpPr>
        <xdr:cNvPr id="15" name="Left Arrow 14">
          <a:hlinkClick xmlns:r="http://schemas.openxmlformats.org/officeDocument/2006/relationships" r:id="rId4"/>
        </xdr:cNvPr>
        <xdr:cNvSpPr/>
      </xdr:nvSpPr>
      <xdr:spPr>
        <a:xfrm>
          <a:off x="10372723" y="4533900"/>
          <a:ext cx="2286000" cy="1447800"/>
        </a:xfrm>
        <a:prstGeom prst="lef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1600"/>
            <a:t>Return</a:t>
          </a:r>
          <a:r>
            <a:rPr lang="en-US" sz="1600" baseline="0"/>
            <a:t> to the IERF Cash Flow</a:t>
          </a:r>
          <a:endParaRPr lang="en-US" sz="1600"/>
        </a:p>
      </xdr:txBody>
    </xdr:sp>
    <xdr:clientData fPrintsWithSheet="0"/>
  </xdr:twoCellAnchor>
  <xdr:twoCellAnchor>
    <xdr:from>
      <xdr:col>0</xdr:col>
      <xdr:colOff>209550</xdr:colOff>
      <xdr:row>1</xdr:row>
      <xdr:rowOff>133351</xdr:rowOff>
    </xdr:from>
    <xdr:to>
      <xdr:col>8</xdr:col>
      <xdr:colOff>23622</xdr:colOff>
      <xdr:row>19</xdr:row>
      <xdr:rowOff>76201</xdr:rowOff>
    </xdr:to>
    <xdr:grpSp>
      <xdr:nvGrpSpPr>
        <xdr:cNvPr id="26" name="Group 25"/>
        <xdr:cNvGrpSpPr/>
      </xdr:nvGrpSpPr>
      <xdr:grpSpPr>
        <a:xfrm>
          <a:off x="209550" y="714376"/>
          <a:ext cx="4690872" cy="3371850"/>
          <a:chOff x="209550" y="714376"/>
          <a:chExt cx="4690872" cy="3371850"/>
        </a:xfrm>
      </xdr:grpSpPr>
      <xdr:graphicFrame macro="">
        <xdr:nvGraphicFramePr>
          <xdr:cNvPr id="2" name="Chart 1"/>
          <xdr:cNvGraphicFramePr/>
        </xdr:nvGraphicFramePr>
        <xdr:xfrm>
          <a:off x="209550" y="1300162"/>
          <a:ext cx="4690872" cy="274320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8" name="TextBox 7"/>
          <xdr:cNvSpPr txBox="1"/>
        </xdr:nvSpPr>
        <xdr:spPr>
          <a:xfrm>
            <a:off x="209550" y="1009650"/>
            <a:ext cx="4690872"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t>How far above or below $0 is your IERF at the end of the year?</a:t>
            </a:r>
          </a:p>
        </xdr:txBody>
      </xdr:sp>
      <xdr:sp macro="" textlink="">
        <xdr:nvSpPr>
          <xdr:cNvPr id="24" name="TextBox 23"/>
          <xdr:cNvSpPr txBox="1"/>
        </xdr:nvSpPr>
        <xdr:spPr>
          <a:xfrm>
            <a:off x="209550" y="762000"/>
            <a:ext cx="4690872"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End of Year IERF Balance</a:t>
            </a:r>
          </a:p>
        </xdr:txBody>
      </xdr:sp>
      <xdr:sp macro="" textlink="">
        <xdr:nvSpPr>
          <xdr:cNvPr id="18" name="Rectangle 17"/>
          <xdr:cNvSpPr/>
        </xdr:nvSpPr>
        <xdr:spPr>
          <a:xfrm>
            <a:off x="211836" y="714376"/>
            <a:ext cx="4686300" cy="3371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66675</xdr:colOff>
      <xdr:row>1</xdr:row>
      <xdr:rowOff>133351</xdr:rowOff>
    </xdr:from>
    <xdr:to>
      <xdr:col>16</xdr:col>
      <xdr:colOff>490347</xdr:colOff>
      <xdr:row>19</xdr:row>
      <xdr:rowOff>76201</xdr:rowOff>
    </xdr:to>
    <xdr:grpSp>
      <xdr:nvGrpSpPr>
        <xdr:cNvPr id="27" name="Group 26"/>
        <xdr:cNvGrpSpPr/>
      </xdr:nvGrpSpPr>
      <xdr:grpSpPr>
        <a:xfrm>
          <a:off x="5553075" y="714376"/>
          <a:ext cx="4690872" cy="3371850"/>
          <a:chOff x="5524500" y="771525"/>
          <a:chExt cx="4690872" cy="3371850"/>
        </a:xfrm>
      </xdr:grpSpPr>
      <xdr:graphicFrame macro="">
        <xdr:nvGraphicFramePr>
          <xdr:cNvPr id="6" name="Chart 5"/>
          <xdr:cNvGraphicFramePr/>
        </xdr:nvGraphicFramePr>
        <xdr:xfrm>
          <a:off x="5524500" y="1300162"/>
          <a:ext cx="4690872" cy="27432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6" name="TextBox 15"/>
          <xdr:cNvSpPr txBox="1"/>
        </xdr:nvSpPr>
        <xdr:spPr>
          <a:xfrm>
            <a:off x="5524500" y="1133475"/>
            <a:ext cx="4690872" cy="23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t>What is</a:t>
            </a:r>
            <a:r>
              <a:rPr lang="en-US" sz="1100" i="1" baseline="0"/>
              <a:t> the total cost avoided from your energy efficiency projects?</a:t>
            </a:r>
            <a:endParaRPr lang="en-US" sz="1100" i="1"/>
          </a:p>
        </xdr:txBody>
      </xdr:sp>
      <xdr:sp macro="" textlink="">
        <xdr:nvSpPr>
          <xdr:cNvPr id="25" name="TextBox 24"/>
          <xdr:cNvSpPr txBox="1"/>
        </xdr:nvSpPr>
        <xdr:spPr>
          <a:xfrm>
            <a:off x="5524500" y="838200"/>
            <a:ext cx="4690872"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Total</a:t>
            </a:r>
            <a:r>
              <a:rPr lang="en-US" sz="2000" b="1" baseline="0"/>
              <a:t> Costs Avoided through all Projects</a:t>
            </a:r>
            <a:endParaRPr lang="en-US" sz="2000" b="1"/>
          </a:p>
        </xdr:txBody>
      </xdr:sp>
      <xdr:sp macro="" textlink="">
        <xdr:nvSpPr>
          <xdr:cNvPr id="19" name="Rectangle 18"/>
          <xdr:cNvSpPr/>
        </xdr:nvSpPr>
        <xdr:spPr>
          <a:xfrm>
            <a:off x="5524500" y="771525"/>
            <a:ext cx="4690872" cy="3371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209550</xdr:colOff>
      <xdr:row>20</xdr:row>
      <xdr:rowOff>76200</xdr:rowOff>
    </xdr:from>
    <xdr:to>
      <xdr:col>8</xdr:col>
      <xdr:colOff>23622</xdr:colOff>
      <xdr:row>38</xdr:row>
      <xdr:rowOff>19050</xdr:rowOff>
    </xdr:to>
    <xdr:grpSp>
      <xdr:nvGrpSpPr>
        <xdr:cNvPr id="29" name="Group 28"/>
        <xdr:cNvGrpSpPr/>
      </xdr:nvGrpSpPr>
      <xdr:grpSpPr>
        <a:xfrm>
          <a:off x="209550" y="4276725"/>
          <a:ext cx="4690872" cy="3371850"/>
          <a:chOff x="233362" y="4162425"/>
          <a:chExt cx="4690872" cy="3371850"/>
        </a:xfrm>
      </xdr:grpSpPr>
      <xdr:graphicFrame macro="">
        <xdr:nvGraphicFramePr>
          <xdr:cNvPr id="7" name="Chart 6"/>
          <xdr:cNvGraphicFramePr/>
        </xdr:nvGraphicFramePr>
        <xdr:xfrm>
          <a:off x="233362" y="4786312"/>
          <a:ext cx="4690872" cy="2743200"/>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11" name="TextBox 10"/>
          <xdr:cNvSpPr txBox="1"/>
        </xdr:nvSpPr>
        <xdr:spPr>
          <a:xfrm>
            <a:off x="233362" y="4486275"/>
            <a:ext cx="4690872"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t>Will the IERF be a net positive for your enterprise fund?</a:t>
            </a:r>
          </a:p>
        </xdr:txBody>
      </xdr:sp>
      <xdr:sp macro="" textlink="">
        <xdr:nvSpPr>
          <xdr:cNvPr id="28" name="TextBox 27"/>
          <xdr:cNvSpPr txBox="1"/>
        </xdr:nvSpPr>
        <xdr:spPr>
          <a:xfrm>
            <a:off x="233362" y="4219575"/>
            <a:ext cx="4690872"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Net Return from</a:t>
            </a:r>
            <a:r>
              <a:rPr lang="en-US" sz="2000" b="1" baseline="0"/>
              <a:t> the IERF to the Budget</a:t>
            </a:r>
            <a:endParaRPr lang="en-US" sz="2000" b="1"/>
          </a:p>
        </xdr:txBody>
      </xdr:sp>
      <xdr:sp macro="" textlink="">
        <xdr:nvSpPr>
          <xdr:cNvPr id="20" name="Rectangle 19"/>
          <xdr:cNvSpPr/>
        </xdr:nvSpPr>
        <xdr:spPr>
          <a:xfrm>
            <a:off x="233362" y="4162425"/>
            <a:ext cx="4690872" cy="3371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66675</xdr:colOff>
      <xdr:row>20</xdr:row>
      <xdr:rowOff>76200</xdr:rowOff>
    </xdr:from>
    <xdr:to>
      <xdr:col>16</xdr:col>
      <xdr:colOff>490347</xdr:colOff>
      <xdr:row>38</xdr:row>
      <xdr:rowOff>19050</xdr:rowOff>
    </xdr:to>
    <xdr:grpSp>
      <xdr:nvGrpSpPr>
        <xdr:cNvPr id="31" name="Group 30"/>
        <xdr:cNvGrpSpPr/>
      </xdr:nvGrpSpPr>
      <xdr:grpSpPr>
        <a:xfrm>
          <a:off x="5553075" y="4276725"/>
          <a:ext cx="4690872" cy="3371850"/>
          <a:chOff x="5553075" y="4191000"/>
          <a:chExt cx="4690872" cy="3371850"/>
        </a:xfrm>
      </xdr:grpSpPr>
      <xdr:sp macro="" textlink="">
        <xdr:nvSpPr>
          <xdr:cNvPr id="30" name="TextBox 29"/>
          <xdr:cNvSpPr txBox="1"/>
        </xdr:nvSpPr>
        <xdr:spPr>
          <a:xfrm>
            <a:off x="5553075" y="4200525"/>
            <a:ext cx="4690872"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Net Investment to IERF</a:t>
            </a:r>
          </a:p>
        </xdr:txBody>
      </xdr:sp>
      <xdr:graphicFrame macro="">
        <xdr:nvGraphicFramePr>
          <xdr:cNvPr id="3" name="Chart 2"/>
          <xdr:cNvGraphicFramePr/>
        </xdr:nvGraphicFramePr>
        <xdr:xfrm>
          <a:off x="5553075" y="4767262"/>
          <a:ext cx="4690872" cy="2743200"/>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17" name="TextBox 16"/>
          <xdr:cNvSpPr txBox="1"/>
        </xdr:nvSpPr>
        <xdr:spPr>
          <a:xfrm>
            <a:off x="5553075" y="4448175"/>
            <a:ext cx="469087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t>Excluding the IERF balance, how much have you spent, or avoided spending?</a:t>
            </a:r>
          </a:p>
          <a:p>
            <a:pPr algn="ctr"/>
            <a:r>
              <a:rPr lang="en-US" sz="1100" i="1"/>
              <a:t>i.e. Money entering the IERF - Money permanently exiting the IERF</a:t>
            </a:r>
          </a:p>
        </xdr:txBody>
      </xdr:sp>
      <xdr:sp macro="" textlink="">
        <xdr:nvSpPr>
          <xdr:cNvPr id="21" name="Rectangle 20"/>
          <xdr:cNvSpPr/>
        </xdr:nvSpPr>
        <xdr:spPr>
          <a:xfrm>
            <a:off x="5553075" y="4191000"/>
            <a:ext cx="4690872" cy="3371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66675</xdr:colOff>
      <xdr:row>39</xdr:row>
      <xdr:rowOff>38100</xdr:rowOff>
    </xdr:from>
    <xdr:to>
      <xdr:col>16</xdr:col>
      <xdr:colOff>490347</xdr:colOff>
      <xdr:row>56</xdr:row>
      <xdr:rowOff>171450</xdr:rowOff>
    </xdr:to>
    <xdr:grpSp>
      <xdr:nvGrpSpPr>
        <xdr:cNvPr id="35" name="Group 34"/>
        <xdr:cNvGrpSpPr/>
      </xdr:nvGrpSpPr>
      <xdr:grpSpPr>
        <a:xfrm>
          <a:off x="5553075" y="7858125"/>
          <a:ext cx="4690872" cy="3371850"/>
          <a:chOff x="5245989" y="7867650"/>
          <a:chExt cx="4690872" cy="3371850"/>
        </a:xfrm>
      </xdr:grpSpPr>
      <xdr:graphicFrame macro="">
        <xdr:nvGraphicFramePr>
          <xdr:cNvPr id="5" name="Chart 4"/>
          <xdr:cNvGraphicFramePr/>
        </xdr:nvGraphicFramePr>
        <xdr:xfrm>
          <a:off x="5305425" y="8443912"/>
          <a:ext cx="4572000" cy="2743200"/>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13" name="TextBox 12"/>
          <xdr:cNvSpPr txBox="1"/>
        </xdr:nvSpPr>
        <xdr:spPr>
          <a:xfrm>
            <a:off x="5305425" y="8172450"/>
            <a:ext cx="457200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How much has each project netted to the IERF over its lifetime?</a:t>
            </a:r>
          </a:p>
        </xdr:txBody>
      </xdr:sp>
      <xdr:sp macro="" textlink="">
        <xdr:nvSpPr>
          <xdr:cNvPr id="33" name="TextBox 32"/>
          <xdr:cNvSpPr txBox="1"/>
        </xdr:nvSpPr>
        <xdr:spPr>
          <a:xfrm>
            <a:off x="5245989" y="7972425"/>
            <a:ext cx="4690872"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Cumulative Return for Each Project</a:t>
            </a:r>
          </a:p>
        </xdr:txBody>
      </xdr:sp>
      <xdr:sp macro="" textlink="">
        <xdr:nvSpPr>
          <xdr:cNvPr id="23" name="Rectangle 22"/>
          <xdr:cNvSpPr/>
        </xdr:nvSpPr>
        <xdr:spPr>
          <a:xfrm>
            <a:off x="5248275" y="7867650"/>
            <a:ext cx="4686300" cy="3371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209550</xdr:colOff>
      <xdr:row>39</xdr:row>
      <xdr:rowOff>38100</xdr:rowOff>
    </xdr:from>
    <xdr:to>
      <xdr:col>8</xdr:col>
      <xdr:colOff>23622</xdr:colOff>
      <xdr:row>56</xdr:row>
      <xdr:rowOff>171450</xdr:rowOff>
    </xdr:to>
    <xdr:grpSp>
      <xdr:nvGrpSpPr>
        <xdr:cNvPr id="34" name="Group 33"/>
        <xdr:cNvGrpSpPr/>
      </xdr:nvGrpSpPr>
      <xdr:grpSpPr>
        <a:xfrm>
          <a:off x="209550" y="7858125"/>
          <a:ext cx="4690872" cy="3371850"/>
          <a:chOff x="423862" y="7677150"/>
          <a:chExt cx="4690872" cy="3371850"/>
        </a:xfrm>
      </xdr:grpSpPr>
      <xdr:graphicFrame macro="">
        <xdr:nvGraphicFramePr>
          <xdr:cNvPr id="4" name="Chart 3"/>
          <xdr:cNvGraphicFramePr/>
        </xdr:nvGraphicFramePr>
        <xdr:xfrm>
          <a:off x="423862" y="8281987"/>
          <a:ext cx="4690872" cy="2743200"/>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12" name="TextBox 11"/>
          <xdr:cNvSpPr txBox="1"/>
        </xdr:nvSpPr>
        <xdr:spPr>
          <a:xfrm>
            <a:off x="423862" y="8058150"/>
            <a:ext cx="4690872"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t>How much does each individual project net to</a:t>
            </a:r>
            <a:r>
              <a:rPr lang="en-US" sz="1100" i="1" baseline="0"/>
              <a:t> the IERF</a:t>
            </a:r>
            <a:r>
              <a:rPr lang="en-US" sz="1100" i="1"/>
              <a:t> every year?</a:t>
            </a:r>
          </a:p>
        </xdr:txBody>
      </xdr:sp>
      <xdr:sp macro="" textlink="">
        <xdr:nvSpPr>
          <xdr:cNvPr id="32" name="TextBox 31"/>
          <xdr:cNvSpPr txBox="1"/>
        </xdr:nvSpPr>
        <xdr:spPr>
          <a:xfrm>
            <a:off x="423862" y="7820025"/>
            <a:ext cx="4690872"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Annual</a:t>
            </a:r>
            <a:r>
              <a:rPr lang="en-US" sz="2000" b="1" baseline="0"/>
              <a:t> Return for Each Project</a:t>
            </a:r>
            <a:endParaRPr lang="en-US" sz="2000" b="1"/>
          </a:p>
        </xdr:txBody>
      </xdr:sp>
      <xdr:sp macro="" textlink="">
        <xdr:nvSpPr>
          <xdr:cNvPr id="22" name="Rectangle 21"/>
          <xdr:cNvSpPr/>
        </xdr:nvSpPr>
        <xdr:spPr>
          <a:xfrm>
            <a:off x="423862" y="7677150"/>
            <a:ext cx="4690872" cy="3371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legg/Documents/EFC%20tools/Financial%20Health%20Checkup%20for%20Water%20Utiliti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er Financial Data"/>
      <sheetName val="Key Financial Indicators"/>
      <sheetName val="View Graphs"/>
      <sheetName val="Graph Data"/>
      <sheetName val="Example Statements"/>
      <sheetName val="Blank worksheet"/>
    </sheetNames>
    <sheetDataSet>
      <sheetData sheetId="0"/>
      <sheetData sheetId="1">
        <row r="8">
          <cell r="C8" t="str">
            <v>Town of Anywhere</v>
          </cell>
        </row>
      </sheetData>
      <sheetData sheetId="2"/>
      <sheetData sheetId="3"/>
      <sheetData sheetId="4">
        <row r="2">
          <cell r="I2">
            <v>-6.8493992935293832E-4</v>
          </cell>
        </row>
        <row r="5">
          <cell r="I5">
            <v>-3.4772663523141553E-2</v>
          </cell>
        </row>
        <row r="8">
          <cell r="I8">
            <v>-0.64675686890073047</v>
          </cell>
        </row>
        <row r="11">
          <cell r="I11">
            <v>0.15685256510676079</v>
          </cell>
        </row>
        <row r="14">
          <cell r="I14">
            <v>-4.3251240637249395E-2</v>
          </cell>
        </row>
        <row r="17">
          <cell r="I17">
            <v>-5.8670688346925369E-2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lennbarnes@sog.unc.edu?subject=IERF%20Tool" TargetMode="External"/><Relationship Id="rId3" Type="http://schemas.openxmlformats.org/officeDocument/2006/relationships/hyperlink" Target="mailto:glennbarnes@sog.unc.edu?subject=Energy%20Baseline%20Tool" TargetMode="External"/><Relationship Id="rId7" Type="http://schemas.openxmlformats.org/officeDocument/2006/relationships/hyperlink" Target="mailto:glennbarnes@sog.unc.edu?subject=Energy%20Baseline%20Tool" TargetMode="External"/><Relationship Id="rId2" Type="http://schemas.openxmlformats.org/officeDocument/2006/relationships/hyperlink" Target="http://www.efc.sog.unc.edu/reslib/item/financial-health-checkup-water-utilities" TargetMode="External"/><Relationship Id="rId1" Type="http://schemas.openxmlformats.org/officeDocument/2006/relationships/hyperlink" Target="mailto:glennbarnes@sog.unc.edu?subject=Energy%20Baseline%20Tool" TargetMode="External"/><Relationship Id="rId6" Type="http://schemas.openxmlformats.org/officeDocument/2006/relationships/hyperlink" Target="mailto:glennbarnes@sog.unc.edu?subject=Energy%20Baseline%20Tool" TargetMode="External"/><Relationship Id="rId5" Type="http://schemas.openxmlformats.org/officeDocument/2006/relationships/hyperlink" Target="mailto:glennbarnes@sog.unc.edu?subject=Energy%20Baseline%20Tool" TargetMode="External"/><Relationship Id="rId10" Type="http://schemas.openxmlformats.org/officeDocument/2006/relationships/drawing" Target="../drawings/drawing1.xml"/><Relationship Id="rId4" Type="http://schemas.openxmlformats.org/officeDocument/2006/relationships/hyperlink" Target="mailto:glennbarnes@sog.unc.edu?subject=Energy%20Baseline%20Too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S65"/>
  <sheetViews>
    <sheetView tabSelected="1" zoomScaleNormal="100" workbookViewId="0">
      <pane ySplit="1" topLeftCell="A2" activePane="bottomLeft" state="frozen"/>
      <selection pane="bottomLeft" activeCell="A2" sqref="A2"/>
    </sheetView>
  </sheetViews>
  <sheetFormatPr defaultColWidth="8.85546875" defaultRowHeight="15" x14ac:dyDescent="0.25"/>
  <cols>
    <col min="1" max="16384" width="8.85546875" style="6"/>
  </cols>
  <sheetData>
    <row r="1" spans="2:18" s="4" customFormat="1" ht="45.75" customHeight="1" x14ac:dyDescent="0.25">
      <c r="B1" s="138" t="s">
        <v>46</v>
      </c>
      <c r="C1" s="138"/>
      <c r="D1" s="138"/>
      <c r="E1" s="138"/>
      <c r="F1" s="138"/>
      <c r="G1" s="138"/>
      <c r="H1" s="138"/>
      <c r="I1" s="138"/>
      <c r="J1" s="138"/>
      <c r="K1" s="138"/>
      <c r="L1" s="138"/>
      <c r="M1" s="138"/>
      <c r="N1" s="138"/>
      <c r="O1" s="138"/>
      <c r="P1" s="138"/>
      <c r="Q1" s="138"/>
      <c r="R1" s="138"/>
    </row>
    <row r="2" spans="2:18" s="5" customFormat="1" ht="16.5" customHeight="1" x14ac:dyDescent="0.25">
      <c r="B2" s="139"/>
      <c r="C2" s="139"/>
      <c r="D2" s="139"/>
      <c r="E2" s="139"/>
      <c r="F2" s="139"/>
      <c r="G2" s="139"/>
      <c r="H2" s="139"/>
      <c r="I2" s="139"/>
      <c r="J2" s="139"/>
      <c r="K2" s="139"/>
      <c r="L2" s="139"/>
      <c r="M2" s="139"/>
      <c r="N2" s="139"/>
      <c r="O2" s="139"/>
      <c r="P2" s="139"/>
      <c r="Q2" s="139"/>
      <c r="R2" s="139"/>
    </row>
    <row r="60" spans="1:19" x14ac:dyDescent="0.25">
      <c r="A60" s="140" t="s">
        <v>17</v>
      </c>
      <c r="B60" s="140"/>
      <c r="C60" s="140"/>
      <c r="D60" s="140"/>
      <c r="E60" s="140"/>
      <c r="F60" s="140"/>
      <c r="G60" s="140"/>
      <c r="H60" s="140"/>
      <c r="I60" s="140"/>
      <c r="J60" s="140"/>
      <c r="K60" s="140"/>
      <c r="L60" s="140"/>
      <c r="M60" s="140"/>
      <c r="N60" s="140"/>
      <c r="O60" s="140"/>
      <c r="P60" s="140"/>
      <c r="Q60" s="140"/>
      <c r="R60" s="140"/>
      <c r="S60" s="140"/>
    </row>
    <row r="61" spans="1:19" x14ac:dyDescent="0.25">
      <c r="A61" s="140" t="s">
        <v>18</v>
      </c>
      <c r="B61" s="140"/>
      <c r="C61" s="140"/>
      <c r="D61" s="140"/>
      <c r="E61" s="140"/>
      <c r="F61" s="140"/>
      <c r="G61" s="140"/>
      <c r="H61" s="140"/>
      <c r="I61" s="140"/>
      <c r="J61" s="140"/>
      <c r="K61" s="140"/>
      <c r="L61" s="140"/>
      <c r="M61" s="140"/>
      <c r="N61" s="140"/>
      <c r="O61" s="140"/>
      <c r="P61" s="140"/>
      <c r="Q61" s="140"/>
      <c r="R61" s="140"/>
      <c r="S61" s="140"/>
    </row>
    <row r="62" spans="1:19" x14ac:dyDescent="0.25">
      <c r="A62" s="7"/>
      <c r="B62" s="7"/>
      <c r="C62" s="7"/>
      <c r="D62" s="7"/>
      <c r="E62" s="7"/>
      <c r="F62" s="7"/>
      <c r="G62" s="7"/>
      <c r="H62" s="7"/>
      <c r="I62" s="7"/>
      <c r="J62" s="7"/>
      <c r="K62" s="7"/>
      <c r="L62" s="7"/>
      <c r="M62" s="7"/>
      <c r="N62" s="7"/>
      <c r="O62" s="7"/>
      <c r="P62" s="7"/>
      <c r="Q62" s="7"/>
      <c r="R62" s="7"/>
      <c r="S62" s="7"/>
    </row>
    <row r="63" spans="1:19" s="4" customFormat="1" ht="16.5" customHeight="1" x14ac:dyDescent="0.25">
      <c r="B63" s="141" t="s">
        <v>19</v>
      </c>
      <c r="C63" s="141"/>
      <c r="D63" s="141"/>
      <c r="E63" s="141"/>
      <c r="F63" s="141"/>
      <c r="G63" s="141"/>
      <c r="H63" s="141"/>
      <c r="I63" s="141"/>
      <c r="J63" s="141"/>
      <c r="K63" s="141"/>
      <c r="L63" s="141"/>
      <c r="M63" s="141"/>
      <c r="N63" s="141"/>
      <c r="O63" s="141"/>
      <c r="P63" s="141"/>
      <c r="Q63" s="141"/>
      <c r="R63" s="141"/>
    </row>
    <row r="64" spans="1:19" ht="22.5" customHeight="1" x14ac:dyDescent="0.3">
      <c r="B64" s="142" t="s">
        <v>20</v>
      </c>
      <c r="C64" s="142"/>
      <c r="D64" s="142"/>
      <c r="E64" s="142"/>
      <c r="F64" s="142"/>
      <c r="G64" s="142"/>
      <c r="H64" s="142"/>
      <c r="I64" s="142"/>
      <c r="J64" s="8" t="s">
        <v>115</v>
      </c>
      <c r="K64" s="9"/>
      <c r="L64" s="9"/>
      <c r="M64" s="9"/>
      <c r="N64" s="9"/>
      <c r="O64" s="9"/>
      <c r="P64" s="9"/>
      <c r="Q64" s="9"/>
      <c r="R64" s="9"/>
      <c r="S64" s="9"/>
    </row>
    <row r="65" spans="4:16" s="8" customFormat="1" ht="22.5" customHeight="1" x14ac:dyDescent="0.3">
      <c r="D65" s="10"/>
      <c r="E65" s="10"/>
      <c r="F65" s="10"/>
      <c r="G65" s="10"/>
      <c r="H65" s="10"/>
      <c r="J65" s="11" t="s">
        <v>67</v>
      </c>
      <c r="K65" s="137" t="s">
        <v>21</v>
      </c>
      <c r="L65" s="137"/>
      <c r="M65" s="137"/>
      <c r="N65" s="137"/>
      <c r="O65" s="137"/>
      <c r="P65" s="137"/>
    </row>
  </sheetData>
  <sheetProtection password="EB90" sheet="1" objects="1" scenarios="1"/>
  <mergeCells count="7">
    <mergeCell ref="K65:P65"/>
    <mergeCell ref="B1:R1"/>
    <mergeCell ref="B2:R2"/>
    <mergeCell ref="A60:S60"/>
    <mergeCell ref="A61:S61"/>
    <mergeCell ref="B63:R63"/>
    <mergeCell ref="B64:I64"/>
  </mergeCells>
  <hyperlinks>
    <hyperlink ref="K65" r:id="rId1"/>
    <hyperlink ref="B64:I64" r:id="rId2" display="Download the latest version of this tool at http://efc.sog.unc.edu. "/>
    <hyperlink ref="L65" r:id="rId3" display="mailto:glennbarnes@sog.unc.edu?subject=Energy Baseline Tool"/>
    <hyperlink ref="M65" r:id="rId4" display="mailto:glennbarnes@sog.unc.edu?subject=Energy Baseline Tool"/>
    <hyperlink ref="N65" r:id="rId5" display="mailto:glennbarnes@sog.unc.edu?subject=Energy Baseline Tool"/>
    <hyperlink ref="O65" r:id="rId6" display="mailto:glennbarnes@sog.unc.edu?subject=Energy Baseline Tool"/>
    <hyperlink ref="P65" r:id="rId7" display="mailto:glennbarnes@sog.unc.edu?subject=Energy Baseline Tool"/>
    <hyperlink ref="K65:P65" r:id="rId8" display="Email Glenn Barnes at glennbarnes@sog.unc.edu"/>
  </hyperlinks>
  <pageMargins left="0.7" right="0.7" top="0.75" bottom="0.75" header="0.3" footer="0.3"/>
  <pageSetup scale="51"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AU220"/>
  <sheetViews>
    <sheetView zoomScaleNormal="100" workbookViewId="0"/>
  </sheetViews>
  <sheetFormatPr defaultRowHeight="15" x14ac:dyDescent="0.25"/>
  <cols>
    <col min="21" max="21" width="10.5703125" customWidth="1"/>
  </cols>
  <sheetData>
    <row r="1" spans="1:47"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47"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47"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1:47"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1:47" x14ac:dyDescent="0.25">
      <c r="A5" s="6"/>
      <c r="B5" s="6"/>
      <c r="C5" s="6"/>
      <c r="D5" s="6"/>
      <c r="E5" s="6"/>
      <c r="F5" s="6"/>
      <c r="G5" s="6"/>
      <c r="H5" s="6"/>
      <c r="I5" s="6"/>
      <c r="J5" s="6"/>
      <c r="K5" s="6"/>
      <c r="L5" s="6"/>
      <c r="M5" s="6"/>
      <c r="N5" s="6"/>
      <c r="O5" s="6"/>
      <c r="P5" s="6"/>
      <c r="Q5" s="6"/>
      <c r="R5" s="76"/>
      <c r="S5" s="76"/>
      <c r="T5" s="76"/>
      <c r="U5" s="76"/>
      <c r="V5" s="76"/>
      <c r="W5" s="76"/>
      <c r="X5" s="6"/>
      <c r="Y5" s="6"/>
      <c r="Z5" s="6"/>
      <c r="AA5" s="6"/>
      <c r="AB5" s="6"/>
      <c r="AC5" s="6"/>
      <c r="AD5" s="6"/>
      <c r="AE5" s="6"/>
      <c r="AF5" s="6"/>
      <c r="AG5" s="6"/>
      <c r="AH5" s="6"/>
      <c r="AI5" s="6"/>
      <c r="AJ5" s="6"/>
      <c r="AK5" s="6"/>
      <c r="AL5" s="6"/>
      <c r="AM5" s="6"/>
      <c r="AN5" s="6"/>
      <c r="AO5" s="6"/>
      <c r="AP5" s="6"/>
      <c r="AQ5" s="6"/>
      <c r="AR5" s="6"/>
      <c r="AS5" s="6"/>
      <c r="AT5" s="6"/>
      <c r="AU5" s="6"/>
    </row>
    <row r="6" spans="1:47" x14ac:dyDescent="0.25">
      <c r="A6" s="6"/>
      <c r="B6" s="6"/>
      <c r="C6" s="6"/>
      <c r="D6" s="6"/>
      <c r="E6" s="6"/>
      <c r="F6" s="6"/>
      <c r="G6" s="6"/>
      <c r="H6" s="6"/>
      <c r="I6" s="6"/>
      <c r="J6" s="6"/>
      <c r="K6" s="6"/>
      <c r="L6" s="6"/>
      <c r="M6" s="6"/>
      <c r="N6" s="6"/>
      <c r="O6" s="6"/>
      <c r="P6" s="6"/>
      <c r="Q6" s="6"/>
      <c r="R6" s="76"/>
      <c r="S6" s="76"/>
      <c r="T6" s="76"/>
      <c r="U6" s="76"/>
      <c r="V6" s="76"/>
      <c r="W6" s="76"/>
      <c r="X6" s="6"/>
      <c r="Y6" s="6"/>
      <c r="Z6" s="6"/>
      <c r="AA6" s="6"/>
      <c r="AB6" s="6"/>
      <c r="AC6" s="6"/>
      <c r="AD6" s="6"/>
      <c r="AE6" s="6"/>
      <c r="AF6" s="6"/>
      <c r="AG6" s="6"/>
      <c r="AH6" s="6"/>
      <c r="AI6" s="6"/>
      <c r="AJ6" s="6"/>
      <c r="AK6" s="6"/>
      <c r="AL6" s="6"/>
      <c r="AM6" s="6"/>
      <c r="AN6" s="6"/>
      <c r="AO6" s="6"/>
      <c r="AP6" s="6"/>
      <c r="AQ6" s="6"/>
      <c r="AR6" s="6"/>
      <c r="AS6" s="6"/>
      <c r="AT6" s="6"/>
      <c r="AU6" s="6"/>
    </row>
    <row r="7" spans="1:47" x14ac:dyDescent="0.25">
      <c r="A7" s="6"/>
      <c r="B7" s="6"/>
      <c r="C7" s="6"/>
      <c r="D7" s="6"/>
      <c r="E7" s="6"/>
      <c r="F7" s="6"/>
      <c r="G7" s="6"/>
      <c r="H7" s="6"/>
      <c r="I7" s="6"/>
      <c r="J7" s="6"/>
      <c r="K7" s="6"/>
      <c r="L7" s="6"/>
      <c r="M7" s="6"/>
      <c r="N7" s="6"/>
      <c r="O7" s="6"/>
      <c r="P7" s="6"/>
      <c r="Q7" s="6"/>
      <c r="R7" s="76"/>
      <c r="S7" s="143"/>
      <c r="T7" s="143"/>
      <c r="U7" s="143"/>
      <c r="V7" s="76"/>
      <c r="W7" s="76"/>
      <c r="X7" s="6"/>
      <c r="Y7" s="6"/>
      <c r="Z7" s="6"/>
      <c r="AA7" s="6"/>
      <c r="AB7" s="6"/>
      <c r="AC7" s="6"/>
      <c r="AD7" s="6"/>
      <c r="AE7" s="6"/>
      <c r="AF7" s="6"/>
      <c r="AG7" s="6"/>
      <c r="AH7" s="6"/>
      <c r="AI7" s="6"/>
      <c r="AJ7" s="6"/>
      <c r="AK7" s="6"/>
      <c r="AL7" s="6"/>
      <c r="AM7" s="6"/>
      <c r="AN7" s="6"/>
      <c r="AO7" s="6"/>
      <c r="AP7" s="6"/>
      <c r="AQ7" s="6"/>
      <c r="AR7" s="6"/>
      <c r="AS7" s="6"/>
      <c r="AT7" s="6"/>
      <c r="AU7" s="6"/>
    </row>
    <row r="8" spans="1:47" x14ac:dyDescent="0.25">
      <c r="A8" s="6"/>
      <c r="B8" s="6"/>
      <c r="C8" s="6"/>
      <c r="D8" s="6"/>
      <c r="E8" s="6"/>
      <c r="F8" s="6"/>
      <c r="G8" s="6"/>
      <c r="H8" s="6"/>
      <c r="I8" s="6"/>
      <c r="J8" s="6"/>
      <c r="K8" s="6"/>
      <c r="L8" s="6"/>
      <c r="M8" s="6"/>
      <c r="N8" s="6"/>
      <c r="O8" s="6"/>
      <c r="P8" s="6"/>
      <c r="Q8" s="6"/>
      <c r="R8" s="76"/>
      <c r="S8" s="76"/>
      <c r="T8" s="76"/>
      <c r="U8" s="76"/>
      <c r="V8" s="76"/>
      <c r="W8" s="76"/>
      <c r="X8" s="6"/>
      <c r="Y8" s="6"/>
      <c r="Z8" s="6"/>
      <c r="AA8" s="6"/>
      <c r="AB8" s="6"/>
      <c r="AC8" s="6"/>
      <c r="AD8" s="6"/>
      <c r="AE8" s="6"/>
      <c r="AF8" s="6"/>
      <c r="AG8" s="6"/>
      <c r="AH8" s="6"/>
      <c r="AI8" s="6"/>
      <c r="AJ8" s="6"/>
      <c r="AK8" s="6"/>
      <c r="AL8" s="6"/>
      <c r="AM8" s="6"/>
      <c r="AN8" s="6"/>
      <c r="AO8" s="6"/>
      <c r="AP8" s="6"/>
      <c r="AQ8" s="6"/>
      <c r="AR8" s="6"/>
      <c r="AS8" s="6"/>
      <c r="AT8" s="6"/>
      <c r="AU8" s="6"/>
    </row>
    <row r="9" spans="1:47" x14ac:dyDescent="0.25">
      <c r="A9" s="6"/>
      <c r="B9" s="6"/>
      <c r="C9" s="6"/>
      <c r="D9" s="6"/>
      <c r="E9" s="6"/>
      <c r="F9" s="6"/>
      <c r="G9" s="6"/>
      <c r="H9" s="6"/>
      <c r="I9" s="6"/>
      <c r="J9" s="6"/>
      <c r="K9" s="6"/>
      <c r="L9" s="6"/>
      <c r="M9" s="6"/>
      <c r="N9" s="6"/>
      <c r="O9" s="6"/>
      <c r="P9" s="6"/>
      <c r="Q9" s="6"/>
      <c r="R9" s="76"/>
      <c r="S9" s="76"/>
      <c r="T9" s="76"/>
      <c r="U9" s="76"/>
      <c r="V9" s="76"/>
      <c r="W9" s="76"/>
      <c r="X9" s="6"/>
      <c r="Y9" s="6"/>
      <c r="Z9" s="6"/>
      <c r="AA9" s="6"/>
      <c r="AB9" s="6"/>
      <c r="AC9" s="6"/>
      <c r="AD9" s="6"/>
      <c r="AE9" s="6"/>
      <c r="AF9" s="6"/>
      <c r="AG9" s="6"/>
      <c r="AH9" s="6"/>
      <c r="AI9" s="6"/>
      <c r="AJ9" s="6"/>
      <c r="AK9" s="6"/>
      <c r="AL9" s="6"/>
      <c r="AM9" s="6"/>
      <c r="AN9" s="6"/>
      <c r="AO9" s="6"/>
      <c r="AP9" s="6"/>
      <c r="AQ9" s="6"/>
      <c r="AR9" s="6"/>
      <c r="AS9" s="6"/>
      <c r="AT9" s="6"/>
      <c r="AU9" s="6"/>
    </row>
    <row r="10" spans="1:47"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row>
    <row r="11" spans="1:47"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row>
    <row r="12" spans="1:47"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row>
    <row r="13" spans="1:47"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row>
    <row r="14" spans="1:47"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row>
    <row r="15" spans="1:47"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1:47"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1:47"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row>
    <row r="18" spans="1:47"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1:47"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row>
    <row r="20" spans="1:47"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row>
    <row r="21" spans="1:47"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47"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row>
    <row r="23" spans="1:47"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row>
    <row r="24" spans="1:47"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row>
    <row r="25" spans="1:47"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row>
    <row r="26" spans="1:4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row>
    <row r="27" spans="1:4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row>
    <row r="28" spans="1:4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row>
    <row r="29" spans="1:4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1:4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row>
    <row r="31" spans="1:4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row>
    <row r="32" spans="1:4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row>
    <row r="33" spans="1:4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row>
    <row r="34" spans="1:4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row>
    <row r="35" spans="1:4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row>
    <row r="36" spans="1:4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row>
    <row r="37" spans="1:4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row>
    <row r="38" spans="1:4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row>
    <row r="39" spans="1:4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row>
    <row r="40" spans="1:4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row>
    <row r="41" spans="1:47"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row>
    <row r="42" spans="1:4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row>
    <row r="43" spans="1:4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row>
    <row r="44" spans="1:4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row>
    <row r="45" spans="1:4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row>
    <row r="46" spans="1:4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row>
    <row r="47" spans="1:4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row>
    <row r="48" spans="1:4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row>
    <row r="49" spans="1:4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row>
    <row r="50" spans="1:4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row>
    <row r="51" spans="1:4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row>
    <row r="55" spans="1:4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56" spans="1:4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row>
    <row r="57" spans="1:4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row>
    <row r="58" spans="1:4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row>
    <row r="59" spans="1:4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row>
    <row r="60" spans="1:4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row>
    <row r="61" spans="1:4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row>
    <row r="65" spans="1:4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row r="66" spans="1:4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row>
    <row r="67" spans="1:4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row r="68" spans="1:4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row>
    <row r="69" spans="1:4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row>
    <row r="70" spans="1:4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row>
    <row r="71" spans="1:4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row>
    <row r="72" spans="1:4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row>
    <row r="73" spans="1:4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row>
    <row r="74" spans="1:4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row>
    <row r="75" spans="1:4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row>
    <row r="76" spans="1:4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row>
    <row r="77" spans="1:47"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row>
    <row r="78" spans="1:47"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row>
    <row r="79" spans="1:47"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row>
    <row r="80" spans="1:47"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row>
    <row r="81" spans="1:47"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row>
    <row r="82" spans="1:47"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row>
    <row r="83" spans="1:47"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row>
    <row r="84" spans="1:47"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row>
    <row r="85" spans="1:47"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row>
    <row r="86" spans="1:47"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row>
    <row r="87" spans="1:47"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row>
    <row r="88" spans="1:47"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row>
    <row r="89" spans="1:47"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row>
    <row r="90" spans="1:47"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row>
    <row r="91" spans="1:47"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row>
    <row r="92" spans="1:47"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row>
    <row r="93" spans="1:47"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row>
    <row r="94" spans="1:47"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row>
    <row r="95" spans="1:47"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row>
    <row r="96" spans="1:47"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row>
    <row r="97" spans="1:47"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row>
    <row r="98" spans="1:47"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row>
    <row r="100" spans="1:47"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row>
    <row r="101" spans="1:47"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row>
    <row r="102" spans="1:47"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row>
    <row r="103" spans="1:47"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row>
    <row r="104" spans="1:47"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row>
    <row r="105" spans="1:47"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row>
    <row r="106" spans="1:47"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row>
    <row r="107" spans="1:47"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row>
    <row r="108" spans="1:47"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row>
    <row r="109" spans="1:47"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row>
    <row r="110" spans="1:47"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row>
    <row r="111" spans="1:47"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row>
    <row r="112" spans="1:47"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row>
    <row r="113" spans="1:47"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row>
    <row r="114" spans="1:47"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row>
    <row r="115" spans="1:47"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row>
    <row r="116" spans="1:47"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row>
    <row r="117" spans="1:47"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row>
    <row r="118" spans="1:47"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row>
    <row r="119" spans="1:47"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row>
    <row r="120" spans="1:47"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row>
    <row r="121" spans="1:47"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row>
    <row r="122" spans="1:47"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row>
    <row r="123" spans="1:47"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row>
    <row r="124" spans="1:47"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row>
    <row r="125" spans="1:47"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row>
    <row r="126" spans="1:47"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row>
    <row r="127" spans="1:47"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row>
    <row r="128" spans="1:47"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row>
    <row r="129" spans="1:47"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row>
    <row r="130" spans="1:47"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row>
    <row r="131" spans="1:47"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row>
    <row r="132" spans="1:47"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row>
    <row r="133" spans="1:47"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row>
    <row r="134" spans="1:47"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row>
    <row r="135" spans="1:47"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row>
    <row r="136" spans="1:47"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row>
    <row r="137" spans="1:47"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row>
    <row r="138" spans="1:47"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row>
    <row r="139" spans="1:47"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row>
    <row r="140" spans="1:47"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row>
    <row r="141" spans="1:47"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row>
    <row r="142" spans="1:47"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row>
    <row r="143" spans="1:47"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row>
    <row r="144" spans="1:47"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row>
    <row r="145" spans="1:47"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row>
    <row r="146" spans="1:47"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row>
    <row r="147" spans="1:47"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row>
    <row r="148" spans="1:47"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row>
    <row r="149" spans="1:47"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row>
    <row r="150" spans="1:47"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row>
    <row r="151" spans="1:47"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row>
    <row r="152" spans="1:47"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row>
    <row r="153" spans="1:47"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row>
    <row r="154" spans="1:47"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row>
    <row r="155" spans="1:47"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row>
    <row r="156" spans="1:47"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row>
    <row r="157" spans="1:47"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row>
    <row r="158" spans="1:47"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row>
    <row r="159" spans="1:47"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row>
    <row r="160" spans="1:47"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row>
    <row r="161" spans="1:47"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row>
    <row r="162" spans="1:47"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row>
    <row r="163" spans="1:47"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row>
    <row r="164" spans="1:47"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row>
    <row r="165" spans="1:47"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row>
    <row r="166" spans="1:47"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row>
    <row r="167" spans="1:47"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row>
    <row r="168" spans="1:47"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row>
    <row r="169" spans="1:47"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row>
    <row r="170" spans="1:47"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row>
    <row r="171" spans="1:47"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row>
    <row r="172" spans="1:47"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row>
    <row r="173" spans="1:47"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row>
    <row r="174" spans="1:47"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row>
    <row r="175" spans="1:47"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row>
    <row r="176" spans="1:47"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row>
    <row r="177" spans="1:47"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row>
    <row r="178" spans="1:47"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row>
    <row r="179" spans="1:47"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row>
    <row r="180" spans="1:47"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row>
    <row r="181" spans="1:47"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row>
    <row r="182" spans="1:47"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row>
    <row r="183" spans="1:47"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row>
    <row r="184" spans="1:47"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row>
    <row r="185" spans="1:47"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row>
    <row r="186" spans="1:47"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row>
    <row r="187" spans="1:47"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row>
    <row r="188" spans="1:47"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row>
    <row r="189" spans="1:47"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row>
    <row r="190" spans="1:47"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row>
    <row r="191" spans="1:47"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row>
    <row r="192" spans="1:47"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row>
    <row r="193" spans="1:47"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row>
    <row r="194" spans="1:47"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row>
    <row r="195" spans="1:47"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row>
    <row r="196" spans="1:47"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row>
    <row r="197" spans="1:47"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row>
    <row r="198" spans="1:47"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row>
    <row r="199" spans="1:47"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row>
    <row r="200" spans="1:47"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row>
    <row r="201" spans="1:47"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row>
    <row r="202" spans="1:47"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row>
    <row r="203" spans="1:47"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row>
    <row r="204" spans="1:47"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row>
    <row r="205" spans="1:47"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row>
    <row r="206" spans="1:47"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row>
    <row r="207" spans="1:47"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row>
    <row r="208" spans="1:47"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row>
    <row r="209" spans="1:47"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row>
    <row r="210" spans="1:47"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row>
    <row r="211" spans="1:47"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row>
    <row r="212" spans="1:47"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row>
    <row r="213" spans="1:47"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row>
    <row r="214" spans="1:47"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row>
    <row r="215" spans="1:47"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row>
    <row r="216" spans="1:47"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row>
    <row r="217" spans="1:47"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row>
    <row r="218" spans="1:47"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row>
    <row r="219" spans="1:47"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row>
    <row r="220" spans="1:47"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row>
  </sheetData>
  <sheetProtection password="EB90" sheet="1" objects="1" scenarios="1"/>
  <mergeCells count="1">
    <mergeCell ref="S7:U7"/>
  </mergeCells>
  <pageMargins left="0.7" right="0.7" top="0.75" bottom="0.75" header="0.3" footer="0.3"/>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AO107"/>
  <sheetViews>
    <sheetView zoomScaleNormal="100" workbookViewId="0">
      <pane ySplit="1" topLeftCell="A2" activePane="bottomLeft" state="frozen"/>
      <selection pane="bottomLeft" activeCell="H39" sqref="H39"/>
    </sheetView>
  </sheetViews>
  <sheetFormatPr defaultRowHeight="15" x14ac:dyDescent="0.25"/>
  <cols>
    <col min="2" max="2" width="18.140625" customWidth="1"/>
    <col min="4" max="4" width="4" customWidth="1"/>
    <col min="6" max="6" width="10.7109375" customWidth="1"/>
    <col min="7" max="7" width="2.42578125" customWidth="1"/>
    <col min="8" max="8" width="13" customWidth="1"/>
    <col min="9" max="9" width="11.85546875" customWidth="1"/>
    <col min="10" max="10" width="12.85546875" customWidth="1"/>
    <col min="11" max="11" width="22.140625" customWidth="1"/>
    <col min="12" max="12" width="11.5703125" bestFit="1" customWidth="1"/>
    <col min="13" max="13" width="21" bestFit="1" customWidth="1"/>
    <col min="14" max="14" width="7.28515625" bestFit="1" customWidth="1"/>
    <col min="15" max="15" width="19.85546875" bestFit="1" customWidth="1"/>
  </cols>
  <sheetData>
    <row r="1" spans="1:41" s="4" customFormat="1" ht="45.75" customHeight="1" x14ac:dyDescent="0.25">
      <c r="A1" s="138" t="str">
        <f>Instructions!B1</f>
        <v>Internal Energy Revolving Fund Wizard</v>
      </c>
      <c r="B1" s="138"/>
      <c r="C1" s="138"/>
      <c r="D1" s="138"/>
      <c r="E1" s="138"/>
      <c r="F1" s="138"/>
      <c r="G1" s="138"/>
      <c r="H1" s="138"/>
      <c r="I1" s="138"/>
      <c r="J1" s="138"/>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row>
    <row r="2" spans="1:41" x14ac:dyDescent="0.25">
      <c r="A2" s="12"/>
      <c r="B2" s="12"/>
      <c r="C2" s="12"/>
      <c r="D2" s="12"/>
      <c r="E2" s="12"/>
      <c r="F2" s="12"/>
      <c r="G2" s="12"/>
      <c r="H2" s="91"/>
      <c r="I2" s="91"/>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35.25" customHeight="1" x14ac:dyDescent="0.25">
      <c r="A3" s="12"/>
      <c r="B3" s="12"/>
      <c r="C3" s="12"/>
      <c r="D3" s="12"/>
      <c r="E3" s="147" t="s">
        <v>109</v>
      </c>
      <c r="F3" s="147"/>
      <c r="G3" s="147"/>
      <c r="H3" s="112">
        <v>2016</v>
      </c>
      <c r="I3" s="91"/>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25">
      <c r="A4" s="12"/>
      <c r="B4" s="12"/>
      <c r="C4" s="12"/>
      <c r="D4" s="12"/>
      <c r="E4" s="12"/>
      <c r="F4" s="12"/>
      <c r="G4" s="12"/>
      <c r="H4" s="12"/>
      <c r="I4" s="91"/>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ht="46.5" customHeight="1" x14ac:dyDescent="0.25">
      <c r="A5" s="12"/>
      <c r="B5" s="12"/>
      <c r="C5" s="12"/>
      <c r="D5" s="12"/>
      <c r="E5" s="148" t="s">
        <v>77</v>
      </c>
      <c r="F5" s="149"/>
      <c r="G5" s="150"/>
      <c r="H5" s="114">
        <v>20000</v>
      </c>
      <c r="I5" s="91"/>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25">
      <c r="A6" s="12"/>
      <c r="B6" s="12"/>
      <c r="C6" s="12"/>
      <c r="D6" s="12"/>
      <c r="E6" s="12"/>
      <c r="F6" s="12"/>
      <c r="G6" s="12"/>
      <c r="H6" s="91"/>
      <c r="I6" s="91"/>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25">
      <c r="A7" s="12"/>
      <c r="B7" s="12"/>
      <c r="C7" s="12"/>
      <c r="D7" s="12"/>
      <c r="E7" s="151" t="s">
        <v>78</v>
      </c>
      <c r="F7" s="152"/>
      <c r="G7" s="152"/>
      <c r="H7" s="152"/>
      <c r="I7" s="153"/>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ht="15" customHeight="1" x14ac:dyDescent="0.25">
      <c r="A8" s="12"/>
      <c r="B8" s="12"/>
      <c r="C8" s="12"/>
      <c r="D8" s="12"/>
      <c r="E8" s="147" t="s">
        <v>79</v>
      </c>
      <c r="F8" s="88">
        <v>10000</v>
      </c>
      <c r="G8" s="171" t="s">
        <v>11</v>
      </c>
      <c r="H8" s="171"/>
      <c r="I8" s="17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25">
      <c r="A9" s="12"/>
      <c r="B9" s="12"/>
      <c r="C9" s="12"/>
      <c r="D9" s="12"/>
      <c r="E9" s="147"/>
      <c r="F9" s="87">
        <v>10</v>
      </c>
      <c r="G9" s="171" t="s">
        <v>101</v>
      </c>
      <c r="H9" s="171"/>
      <c r="I9" s="171"/>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25">
      <c r="A10" s="12"/>
      <c r="B10" s="12"/>
      <c r="C10" s="12"/>
      <c r="D10" s="12"/>
      <c r="E10" s="147"/>
      <c r="F10" s="126">
        <v>0.05</v>
      </c>
      <c r="G10" s="171" t="s">
        <v>12</v>
      </c>
      <c r="H10" s="171"/>
      <c r="I10" s="171"/>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25">
      <c r="A11" s="12"/>
      <c r="B11" s="12"/>
      <c r="C11" s="12"/>
      <c r="D11" s="12"/>
      <c r="E11" s="147"/>
      <c r="F11" s="86">
        <v>2017</v>
      </c>
      <c r="G11" s="171" t="s">
        <v>39</v>
      </c>
      <c r="H11" s="171"/>
      <c r="I11" s="171"/>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ht="15" customHeight="1" x14ac:dyDescent="0.25">
      <c r="A12" s="12"/>
      <c r="B12" s="12"/>
      <c r="C12" s="12"/>
      <c r="D12" s="12"/>
      <c r="E12" s="12"/>
      <c r="F12" s="94"/>
      <c r="G12" s="94"/>
      <c r="H12" s="94"/>
      <c r="I12" s="94"/>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ht="31.5" customHeight="1" x14ac:dyDescent="0.25">
      <c r="A13" s="12"/>
      <c r="B13" s="12"/>
      <c r="C13" s="12"/>
      <c r="D13" s="15"/>
      <c r="E13" s="105" t="s">
        <v>83</v>
      </c>
      <c r="F13" s="114">
        <v>5000</v>
      </c>
      <c r="G13" s="172" t="s">
        <v>84</v>
      </c>
      <c r="H13" s="173"/>
      <c r="I13" s="174"/>
      <c r="J13" s="112" t="s">
        <v>82</v>
      </c>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25">
      <c r="A14" s="12"/>
      <c r="B14" s="12"/>
      <c r="C14" s="12"/>
      <c r="D14" s="12"/>
      <c r="E14" s="94"/>
      <c r="F14" s="94"/>
      <c r="G14" s="94"/>
      <c r="H14" s="94"/>
      <c r="I14" s="94"/>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25">
      <c r="A15" s="12"/>
      <c r="B15" s="12"/>
      <c r="C15" s="12"/>
      <c r="D15" s="12"/>
      <c r="E15" s="12"/>
      <c r="F15" s="12"/>
      <c r="G15" s="12"/>
      <c r="H15" s="91"/>
      <c r="I15" s="91"/>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25">
      <c r="A16" s="12"/>
      <c r="B16" s="12"/>
      <c r="C16" s="12"/>
      <c r="D16" s="12"/>
      <c r="E16" s="168"/>
      <c r="F16" s="144" t="s">
        <v>80</v>
      </c>
      <c r="G16" s="168"/>
      <c r="H16" s="166" t="s">
        <v>112</v>
      </c>
      <c r="I16" s="166"/>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ht="15" customHeight="1" x14ac:dyDescent="0.25">
      <c r="A17" s="12"/>
      <c r="B17" s="12"/>
      <c r="C17" s="12"/>
      <c r="D17" s="12"/>
      <c r="E17" s="169"/>
      <c r="F17" s="145"/>
      <c r="G17" s="169"/>
      <c r="H17" s="167" t="s">
        <v>9</v>
      </c>
      <c r="I17" s="167" t="s">
        <v>45</v>
      </c>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25">
      <c r="A18" s="12"/>
      <c r="B18" s="12"/>
      <c r="C18" s="12"/>
      <c r="D18" s="12"/>
      <c r="E18" s="170"/>
      <c r="F18" s="146"/>
      <c r="G18" s="170"/>
      <c r="H18" s="167"/>
      <c r="I18" s="167"/>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25">
      <c r="A19" s="12"/>
      <c r="B19" s="12"/>
      <c r="C19" s="12"/>
      <c r="D19" s="12"/>
      <c r="E19" s="111">
        <f>H3</f>
        <v>2016</v>
      </c>
      <c r="F19" s="113">
        <f>H5</f>
        <v>20000</v>
      </c>
      <c r="G19" s="64"/>
      <c r="H19" s="88">
        <v>0</v>
      </c>
      <c r="I19" s="82">
        <f>IFERROR(IF(OR(H3&lt;$F$11,H3&gt;=$F$11+$F$9),0,-1*PMT($F$10,$F$9,$F$8)),0)</f>
        <v>0</v>
      </c>
      <c r="J19" s="9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25">
      <c r="A20" s="12"/>
      <c r="B20" s="12"/>
      <c r="C20" s="12"/>
      <c r="D20" s="12"/>
      <c r="E20" s="64">
        <f>H3+1</f>
        <v>2017</v>
      </c>
      <c r="F20" s="88">
        <v>0</v>
      </c>
      <c r="G20" s="64"/>
      <c r="H20" s="88">
        <v>0</v>
      </c>
      <c r="I20" s="82">
        <f t="shared" ref="I20:I38" si="0">IFERROR(IF(OR(E20&lt;$F$11,E20&gt;=$F$11+$F$9),0,-1*PMT($F$10,$F$9,$F$8)),0)</f>
        <v>1295.0457496545666</v>
      </c>
      <c r="J20" s="9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25">
      <c r="A21" s="12"/>
      <c r="B21" s="12"/>
      <c r="C21" s="12"/>
      <c r="D21" s="12"/>
      <c r="E21" s="64">
        <f t="shared" ref="E21:E38" si="1">E20+1</f>
        <v>2018</v>
      </c>
      <c r="F21" s="88">
        <v>0</v>
      </c>
      <c r="G21" s="64"/>
      <c r="H21" s="88">
        <v>0</v>
      </c>
      <c r="I21" s="82">
        <f t="shared" si="0"/>
        <v>1295.0457496545666</v>
      </c>
      <c r="J21" s="9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25">
      <c r="A22" s="12"/>
      <c r="B22" s="12"/>
      <c r="C22" s="12"/>
      <c r="D22" s="12"/>
      <c r="E22" s="64">
        <f t="shared" si="1"/>
        <v>2019</v>
      </c>
      <c r="F22" s="88">
        <v>0</v>
      </c>
      <c r="G22" s="64"/>
      <c r="H22" s="88">
        <v>0</v>
      </c>
      <c r="I22" s="82">
        <f t="shared" si="0"/>
        <v>1295.0457496545666</v>
      </c>
      <c r="J22" s="9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x14ac:dyDescent="0.25">
      <c r="A23" s="12"/>
      <c r="B23" s="12"/>
      <c r="C23" s="12"/>
      <c r="D23" s="12"/>
      <c r="E23" s="64">
        <f t="shared" si="1"/>
        <v>2020</v>
      </c>
      <c r="F23" s="88">
        <v>0</v>
      </c>
      <c r="G23" s="64"/>
      <c r="H23" s="88">
        <v>0</v>
      </c>
      <c r="I23" s="82">
        <f t="shared" si="0"/>
        <v>1295.0457496545666</v>
      </c>
      <c r="J23" s="9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x14ac:dyDescent="0.25">
      <c r="A24" s="12"/>
      <c r="B24" s="12"/>
      <c r="C24" s="12"/>
      <c r="D24" s="12"/>
      <c r="E24" s="64">
        <f t="shared" si="1"/>
        <v>2021</v>
      </c>
      <c r="F24" s="88">
        <v>0</v>
      </c>
      <c r="G24" s="64"/>
      <c r="H24" s="88">
        <v>0</v>
      </c>
      <c r="I24" s="82">
        <f t="shared" si="0"/>
        <v>1295.0457496545666</v>
      </c>
      <c r="J24" s="9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x14ac:dyDescent="0.25">
      <c r="A25" s="12"/>
      <c r="B25" s="12"/>
      <c r="C25" s="12"/>
      <c r="D25" s="12"/>
      <c r="E25" s="64">
        <f t="shared" si="1"/>
        <v>2022</v>
      </c>
      <c r="F25" s="88">
        <v>0</v>
      </c>
      <c r="G25" s="64"/>
      <c r="H25" s="88">
        <v>0</v>
      </c>
      <c r="I25" s="82">
        <f t="shared" si="0"/>
        <v>1295.0457496545666</v>
      </c>
      <c r="J25" s="9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x14ac:dyDescent="0.25">
      <c r="A26" s="12"/>
      <c r="B26" s="12"/>
      <c r="C26" s="12"/>
      <c r="D26" s="12"/>
      <c r="E26" s="64">
        <f t="shared" si="1"/>
        <v>2023</v>
      </c>
      <c r="F26" s="88">
        <v>0</v>
      </c>
      <c r="G26" s="64"/>
      <c r="H26" s="88">
        <v>0</v>
      </c>
      <c r="I26" s="82">
        <f t="shared" si="0"/>
        <v>1295.0457496545666</v>
      </c>
      <c r="J26" s="9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x14ac:dyDescent="0.25">
      <c r="A27" s="12"/>
      <c r="B27" s="12"/>
      <c r="C27" s="12"/>
      <c r="D27" s="12"/>
      <c r="E27" s="64">
        <f t="shared" si="1"/>
        <v>2024</v>
      </c>
      <c r="F27" s="88">
        <v>0</v>
      </c>
      <c r="G27" s="64"/>
      <c r="H27" s="88">
        <v>0</v>
      </c>
      <c r="I27" s="82">
        <f t="shared" si="0"/>
        <v>1295.0457496545666</v>
      </c>
      <c r="J27" s="9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row>
    <row r="28" spans="1:41" x14ac:dyDescent="0.25">
      <c r="A28" s="12"/>
      <c r="B28" s="12"/>
      <c r="C28" s="12"/>
      <c r="D28" s="12"/>
      <c r="E28" s="64">
        <f t="shared" si="1"/>
        <v>2025</v>
      </c>
      <c r="F28" s="88">
        <v>0</v>
      </c>
      <c r="G28" s="64"/>
      <c r="H28" s="88">
        <v>0</v>
      </c>
      <c r="I28" s="82">
        <f t="shared" si="0"/>
        <v>1295.0457496545666</v>
      </c>
      <c r="J28" s="9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1:41" x14ac:dyDescent="0.25">
      <c r="A29" s="12"/>
      <c r="B29" s="12"/>
      <c r="C29" s="12"/>
      <c r="D29" s="12"/>
      <c r="E29" s="64">
        <f t="shared" si="1"/>
        <v>2026</v>
      </c>
      <c r="F29" s="88">
        <v>0</v>
      </c>
      <c r="G29" s="64"/>
      <c r="H29" s="88">
        <v>0</v>
      </c>
      <c r="I29" s="82">
        <f t="shared" si="0"/>
        <v>1295.0457496545666</v>
      </c>
      <c r="J29" s="9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row>
    <row r="30" spans="1:41" x14ac:dyDescent="0.25">
      <c r="A30" s="12"/>
      <c r="B30" s="12"/>
      <c r="C30" s="12"/>
      <c r="D30" s="12"/>
      <c r="E30" s="64">
        <f t="shared" si="1"/>
        <v>2027</v>
      </c>
      <c r="F30" s="88">
        <v>0</v>
      </c>
      <c r="G30" s="64"/>
      <c r="H30" s="88">
        <v>0</v>
      </c>
      <c r="I30" s="82">
        <f t="shared" si="0"/>
        <v>0</v>
      </c>
      <c r="J30" s="9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row>
    <row r="31" spans="1:41" x14ac:dyDescent="0.25">
      <c r="A31" s="12"/>
      <c r="B31" s="12"/>
      <c r="C31" s="12"/>
      <c r="D31" s="12"/>
      <c r="E31" s="64">
        <f t="shared" si="1"/>
        <v>2028</v>
      </c>
      <c r="F31" s="88">
        <v>0</v>
      </c>
      <c r="G31" s="64"/>
      <c r="H31" s="88">
        <v>0</v>
      </c>
      <c r="I31" s="82">
        <f t="shared" si="0"/>
        <v>0</v>
      </c>
      <c r="J31" s="9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row>
    <row r="32" spans="1:41" x14ac:dyDescent="0.25">
      <c r="A32" s="12"/>
      <c r="B32" s="12"/>
      <c r="C32" s="12"/>
      <c r="D32" s="12"/>
      <c r="E32" s="64">
        <f t="shared" si="1"/>
        <v>2029</v>
      </c>
      <c r="F32" s="88">
        <v>0</v>
      </c>
      <c r="G32" s="64"/>
      <c r="H32" s="88">
        <v>0</v>
      </c>
      <c r="I32" s="82">
        <f t="shared" si="0"/>
        <v>0</v>
      </c>
      <c r="J32" s="9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row>
    <row r="33" spans="1:41" x14ac:dyDescent="0.25">
      <c r="A33" s="12"/>
      <c r="B33" s="12"/>
      <c r="C33" s="12"/>
      <c r="D33" s="12"/>
      <c r="E33" s="64">
        <f t="shared" si="1"/>
        <v>2030</v>
      </c>
      <c r="F33" s="88">
        <v>0</v>
      </c>
      <c r="G33" s="64"/>
      <c r="H33" s="88">
        <v>0</v>
      </c>
      <c r="I33" s="82">
        <f t="shared" si="0"/>
        <v>0</v>
      </c>
      <c r="J33" s="9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row>
    <row r="34" spans="1:41" x14ac:dyDescent="0.25">
      <c r="A34" s="12"/>
      <c r="B34" s="12"/>
      <c r="C34" s="12"/>
      <c r="D34" s="12"/>
      <c r="E34" s="64">
        <f t="shared" si="1"/>
        <v>2031</v>
      </c>
      <c r="F34" s="88">
        <v>0</v>
      </c>
      <c r="G34" s="64"/>
      <c r="H34" s="88">
        <v>0</v>
      </c>
      <c r="I34" s="82">
        <f t="shared" si="0"/>
        <v>0</v>
      </c>
      <c r="J34" s="9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row>
    <row r="35" spans="1:41" x14ac:dyDescent="0.25">
      <c r="A35" s="12"/>
      <c r="B35" s="12"/>
      <c r="C35" s="12"/>
      <c r="D35" s="12"/>
      <c r="E35" s="64">
        <f t="shared" si="1"/>
        <v>2032</v>
      </c>
      <c r="F35" s="88">
        <v>0</v>
      </c>
      <c r="G35" s="64"/>
      <c r="H35" s="88"/>
      <c r="I35" s="82">
        <f t="shared" si="0"/>
        <v>0</v>
      </c>
      <c r="J35" s="9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row>
    <row r="36" spans="1:41" x14ac:dyDescent="0.25">
      <c r="A36" s="12"/>
      <c r="B36" s="12"/>
      <c r="C36" s="12"/>
      <c r="D36" s="12"/>
      <c r="E36" s="64">
        <f t="shared" si="1"/>
        <v>2033</v>
      </c>
      <c r="F36" s="88">
        <v>0</v>
      </c>
      <c r="G36" s="64"/>
      <c r="H36" s="88"/>
      <c r="I36" s="82">
        <f t="shared" si="0"/>
        <v>0</v>
      </c>
      <c r="J36" s="9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row>
    <row r="37" spans="1:41" x14ac:dyDescent="0.25">
      <c r="A37" s="12"/>
      <c r="B37" s="12"/>
      <c r="C37" s="12"/>
      <c r="D37" s="12"/>
      <c r="E37" s="64">
        <f t="shared" si="1"/>
        <v>2034</v>
      </c>
      <c r="F37" s="88">
        <v>0</v>
      </c>
      <c r="G37" s="64"/>
      <c r="H37" s="88"/>
      <c r="I37" s="82">
        <f t="shared" si="0"/>
        <v>0</v>
      </c>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row>
    <row r="38" spans="1:41" x14ac:dyDescent="0.25">
      <c r="A38" s="12"/>
      <c r="B38" s="12"/>
      <c r="C38" s="12"/>
      <c r="D38" s="12"/>
      <c r="E38" s="64">
        <f t="shared" si="1"/>
        <v>2035</v>
      </c>
      <c r="F38" s="88">
        <v>0</v>
      </c>
      <c r="G38" s="64"/>
      <c r="H38" s="88">
        <v>1000</v>
      </c>
      <c r="I38" s="82">
        <f t="shared" si="0"/>
        <v>0</v>
      </c>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row>
    <row r="39" spans="1:4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row>
    <row r="40" spans="1:4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row>
    <row r="41" spans="1:4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row>
    <row r="42" spans="1:4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row>
    <row r="43" spans="1:41" x14ac:dyDescent="0.25">
      <c r="A43" s="12"/>
      <c r="B43" s="12"/>
      <c r="C43" s="12"/>
      <c r="D43" s="12"/>
      <c r="E43" s="100" t="s">
        <v>43</v>
      </c>
      <c r="F43" s="154">
        <v>2015</v>
      </c>
      <c r="G43" s="155"/>
      <c r="H43" s="156" t="s">
        <v>15</v>
      </c>
      <c r="I43" s="144" t="s">
        <v>2</v>
      </c>
      <c r="J43" s="159" t="s">
        <v>86</v>
      </c>
      <c r="K43" s="156" t="s">
        <v>30</v>
      </c>
      <c r="L43" s="144" t="s">
        <v>85</v>
      </c>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row>
    <row r="44" spans="1:41" ht="27.75" customHeight="1" x14ac:dyDescent="0.25">
      <c r="A44" s="12"/>
      <c r="B44" s="12"/>
      <c r="C44" s="12"/>
      <c r="D44" s="12"/>
      <c r="E44" s="159" t="s">
        <v>110</v>
      </c>
      <c r="F44" s="162"/>
      <c r="G44" s="163"/>
      <c r="H44" s="157"/>
      <c r="I44" s="145"/>
      <c r="J44" s="160"/>
      <c r="K44" s="157"/>
      <c r="L44" s="145"/>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row>
    <row r="45" spans="1:41" x14ac:dyDescent="0.25">
      <c r="A45" s="12"/>
      <c r="B45" s="12"/>
      <c r="C45" s="12"/>
      <c r="D45" s="12"/>
      <c r="E45" s="161"/>
      <c r="F45" s="164"/>
      <c r="G45" s="165"/>
      <c r="H45" s="158"/>
      <c r="I45" s="146"/>
      <c r="J45" s="161"/>
      <c r="K45" s="158"/>
      <c r="L45" s="146"/>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row>
    <row r="46" spans="1:41" x14ac:dyDescent="0.25">
      <c r="A46" s="12"/>
      <c r="B46" s="12"/>
      <c r="C46" s="12"/>
      <c r="D46" s="12"/>
      <c r="E46" s="190" t="s">
        <v>16</v>
      </c>
      <c r="F46" s="190"/>
      <c r="G46" s="190"/>
      <c r="H46" s="88">
        <v>25000</v>
      </c>
      <c r="I46" s="97">
        <v>0.15</v>
      </c>
      <c r="J46" s="86" t="s">
        <v>68</v>
      </c>
      <c r="K46" s="98">
        <v>0.02</v>
      </c>
      <c r="L46" s="98">
        <v>0.8</v>
      </c>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41" x14ac:dyDescent="0.25">
      <c r="A47" s="12"/>
      <c r="B47" s="12"/>
      <c r="C47" s="12"/>
      <c r="D47" s="12"/>
      <c r="E47" s="190" t="s">
        <v>22</v>
      </c>
      <c r="F47" s="190"/>
      <c r="G47" s="190"/>
      <c r="H47" s="88">
        <v>0</v>
      </c>
      <c r="I47" s="90">
        <v>0</v>
      </c>
      <c r="J47" s="86" t="s">
        <v>108</v>
      </c>
      <c r="K47" s="89">
        <v>0.01</v>
      </c>
      <c r="L47" s="89">
        <v>1</v>
      </c>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row r="48" spans="1:41" x14ac:dyDescent="0.25">
      <c r="A48" s="12"/>
      <c r="B48" s="12"/>
      <c r="C48" s="12"/>
      <c r="D48" s="12"/>
      <c r="E48" s="190" t="s">
        <v>0</v>
      </c>
      <c r="F48" s="190"/>
      <c r="G48" s="190"/>
      <c r="H48" s="88">
        <v>500</v>
      </c>
      <c r="I48" s="90">
        <v>1</v>
      </c>
      <c r="J48" s="86" t="s">
        <v>69</v>
      </c>
      <c r="K48" s="89">
        <v>0.01</v>
      </c>
      <c r="L48" s="89">
        <v>1</v>
      </c>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row>
    <row r="49" spans="1:41" x14ac:dyDescent="0.25">
      <c r="A49" s="12"/>
      <c r="B49" s="12"/>
      <c r="C49" s="12"/>
      <c r="D49" s="12"/>
      <c r="E49" s="190" t="s">
        <v>10</v>
      </c>
      <c r="F49" s="190"/>
      <c r="G49" s="190"/>
      <c r="H49" s="88">
        <v>1000</v>
      </c>
      <c r="I49" s="90">
        <v>2.5</v>
      </c>
      <c r="J49" s="86" t="s">
        <v>69</v>
      </c>
      <c r="K49" s="89">
        <v>0.03</v>
      </c>
      <c r="L49" s="89">
        <v>1</v>
      </c>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x14ac:dyDescent="0.25">
      <c r="A50" s="12"/>
      <c r="B50" s="12"/>
      <c r="C50" s="12"/>
      <c r="D50" s="12"/>
      <c r="E50" s="190" t="s">
        <v>14</v>
      </c>
      <c r="F50" s="190"/>
      <c r="G50" s="190"/>
      <c r="H50" s="88">
        <v>1000</v>
      </c>
      <c r="I50" s="90">
        <v>3</v>
      </c>
      <c r="J50" s="86" t="s">
        <v>69</v>
      </c>
      <c r="K50" s="89">
        <v>0.03</v>
      </c>
      <c r="L50" s="89">
        <v>1</v>
      </c>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x14ac:dyDescent="0.25">
      <c r="A51" s="12"/>
      <c r="B51" s="12"/>
      <c r="C51" s="12"/>
      <c r="D51" s="12"/>
      <c r="E51" s="190" t="s">
        <v>1</v>
      </c>
      <c r="F51" s="190"/>
      <c r="G51" s="190"/>
      <c r="H51" s="88">
        <v>0</v>
      </c>
      <c r="I51" s="90">
        <v>0</v>
      </c>
      <c r="J51" s="86"/>
      <c r="K51" s="89">
        <v>0</v>
      </c>
      <c r="L51" s="89">
        <v>0</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x14ac:dyDescent="0.25">
      <c r="A52" s="12"/>
      <c r="B52" s="12"/>
      <c r="C52" s="12"/>
      <c r="D52" s="12"/>
      <c r="E52" s="147" t="s">
        <v>33</v>
      </c>
      <c r="F52" s="147"/>
      <c r="G52" s="147"/>
      <c r="H52" s="175">
        <f>SUM(H46:H51)</f>
        <v>27500</v>
      </c>
      <c r="I52" s="176" t="s">
        <v>57</v>
      </c>
      <c r="J52" s="77"/>
      <c r="K52" s="77"/>
      <c r="L52" s="93"/>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x14ac:dyDescent="0.25">
      <c r="A53" s="12"/>
      <c r="B53" s="12"/>
      <c r="C53" s="12"/>
      <c r="D53" s="12"/>
      <c r="E53" s="147"/>
      <c r="F53" s="147"/>
      <c r="G53" s="147"/>
      <c r="H53" s="175"/>
      <c r="I53" s="176"/>
      <c r="J53" s="80"/>
      <c r="K53" s="115"/>
      <c r="L53" s="81"/>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ht="15" customHeight="1" x14ac:dyDescent="0.25">
      <c r="A57" s="12"/>
      <c r="B57" s="12"/>
      <c r="C57" s="12"/>
      <c r="D57" s="15"/>
      <c r="E57" s="178" t="s">
        <v>31</v>
      </c>
      <c r="F57" s="179"/>
      <c r="G57" s="180"/>
      <c r="H57" s="88">
        <v>500</v>
      </c>
      <c r="I57" s="171" t="s">
        <v>72</v>
      </c>
      <c r="J57" s="171"/>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x14ac:dyDescent="0.25">
      <c r="A58" s="12"/>
      <c r="B58" s="12"/>
      <c r="C58" s="12"/>
      <c r="D58" s="15"/>
      <c r="E58" s="181"/>
      <c r="F58" s="182"/>
      <c r="G58" s="183"/>
      <c r="H58" s="187" t="s">
        <v>116</v>
      </c>
      <c r="I58" s="188"/>
      <c r="J58" s="189"/>
      <c r="K58" s="15"/>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x14ac:dyDescent="0.25">
      <c r="A59" s="12"/>
      <c r="B59" s="12"/>
      <c r="C59" s="12"/>
      <c r="D59" s="12"/>
      <c r="E59" s="184"/>
      <c r="F59" s="185"/>
      <c r="G59" s="186"/>
      <c r="H59" s="89">
        <v>0.1</v>
      </c>
      <c r="I59" s="171" t="s">
        <v>32</v>
      </c>
      <c r="J59" s="171"/>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ht="15" customHeight="1" x14ac:dyDescent="0.25">
      <c r="A62" s="12"/>
      <c r="B62" s="15"/>
      <c r="C62" s="15"/>
      <c r="D62" s="15"/>
      <c r="E62" s="15"/>
      <c r="F62" s="15"/>
      <c r="G62" s="15"/>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x14ac:dyDescent="0.25">
      <c r="A63" s="15"/>
      <c r="B63" s="15"/>
      <c r="C63" s="15"/>
      <c r="D63" s="15"/>
      <c r="E63" s="178" t="s">
        <v>47</v>
      </c>
      <c r="F63" s="179"/>
      <c r="G63" s="180"/>
      <c r="H63" s="177">
        <v>0.01</v>
      </c>
      <c r="I63" s="12"/>
      <c r="J63" s="12"/>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15"/>
      <c r="B64" s="15"/>
      <c r="C64" s="15"/>
      <c r="D64" s="15"/>
      <c r="E64" s="184"/>
      <c r="F64" s="185"/>
      <c r="G64" s="186"/>
      <c r="H64" s="177"/>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H107" s="15"/>
      <c r="I107" s="15"/>
      <c r="J107" s="15"/>
    </row>
  </sheetData>
  <sheetProtection password="EB90" sheet="1" objects="1" scenarios="1"/>
  <mergeCells count="38">
    <mergeCell ref="E46:G46"/>
    <mergeCell ref="E47:G47"/>
    <mergeCell ref="E48:G48"/>
    <mergeCell ref="E49:G49"/>
    <mergeCell ref="I57:J57"/>
    <mergeCell ref="E50:G50"/>
    <mergeCell ref="E51:G51"/>
    <mergeCell ref="I59:J59"/>
    <mergeCell ref="E52:G53"/>
    <mergeCell ref="H52:H53"/>
    <mergeCell ref="I52:I53"/>
    <mergeCell ref="H63:H64"/>
    <mergeCell ref="E57:G59"/>
    <mergeCell ref="H58:J58"/>
    <mergeCell ref="E63:G64"/>
    <mergeCell ref="A1:J1"/>
    <mergeCell ref="H16:I16"/>
    <mergeCell ref="H17:H18"/>
    <mergeCell ref="I17:I18"/>
    <mergeCell ref="F16:F18"/>
    <mergeCell ref="E16:E18"/>
    <mergeCell ref="G16:G18"/>
    <mergeCell ref="E8:E11"/>
    <mergeCell ref="G8:I8"/>
    <mergeCell ref="G9:I9"/>
    <mergeCell ref="G10:I10"/>
    <mergeCell ref="G11:I11"/>
    <mergeCell ref="G13:I13"/>
    <mergeCell ref="L43:L45"/>
    <mergeCell ref="E3:G3"/>
    <mergeCell ref="E5:G5"/>
    <mergeCell ref="E7:I7"/>
    <mergeCell ref="F43:G43"/>
    <mergeCell ref="I43:I45"/>
    <mergeCell ref="H43:H45"/>
    <mergeCell ref="J43:J45"/>
    <mergeCell ref="K43:K45"/>
    <mergeCell ref="E44:G45"/>
  </mergeCells>
  <dataValidations count="28">
    <dataValidation type="whole" errorStyle="warning" operator="greaterThanOrEqual" allowBlank="1" showInputMessage="1" showErrorMessage="1" error="Choose a year in the recent past or future to get the most out of this model." sqref="H3:H4">
      <formula1>2000</formula1>
    </dataValidation>
    <dataValidation type="whole" operator="greaterThanOrEqual" allowBlank="1" showInputMessage="1" showErrorMessage="1" error="Enter a positive number to deposit into your IERF" sqref="F19:F38">
      <formula1>0</formula1>
    </dataValidation>
    <dataValidation type="whole" operator="greaterThanOrEqual" allowBlank="1" showInputMessage="1" showErrorMessage="1" error="Enter a positive number that you wish to permanently remove from your IERF_x000a_" sqref="H19:H38">
      <formula1>0</formula1>
    </dataValidation>
    <dataValidation type="decimal" operator="greaterThanOrEqual" allowBlank="1" showInputMessage="1" showErrorMessage="1" error="If you are taking out a loan, enter a positive number here to represent the principal taken out" sqref="F8">
      <formula1>0</formula1>
    </dataValidation>
    <dataValidation type="decimal" operator="greaterThanOrEqual" allowBlank="1" showInputMessage="1" showErrorMessage="1" error="How long will it take you to repay the loan?_x000a_" sqref="F9">
      <formula1>0</formula1>
    </dataValidation>
    <dataValidation type="decimal" operator="greaterThanOrEqual" allowBlank="1" showInputMessage="1" showErrorMessage="1" error="At what rate are you paying back the loan?_x000a_" sqref="F10">
      <formula1>0</formula1>
    </dataValidation>
    <dataValidation type="decimal" operator="greaterThanOrEqual" allowBlank="1" showInputMessage="1" showErrorMessage="1" error="Put a value greater than or equal to 0 in this box" sqref="H46:H51">
      <formula1>0</formula1>
    </dataValidation>
    <dataValidation type="decimal" operator="greaterThanOrEqual" allowBlank="1" showInputMessage="1" showErrorMessage="1" error="Put the per unit cost of electricity in this box" sqref="I46:I51">
      <formula1>0</formula1>
    </dataValidation>
    <dataValidation type="decimal" operator="greaterThanOrEqual" allowBlank="1" showInputMessage="1" showErrorMessage="1" error="If you think energy costs will be constant, put 0. If you think that energy costs will rise annually, put a number in this box." sqref="K46:K51">
      <formula1>0</formula1>
    </dataValidation>
    <dataValidation type="decimal" operator="greaterThanOrEqual" allowBlank="1" showInputMessage="1" showErrorMessage="1" error="Insert a number greater than or equal to 0" sqref="H63:H64">
      <formula1>0</formula1>
    </dataValidation>
    <dataValidation type="decimal" operator="greaterThanOrEqual" allowBlank="1" showInputMessage="1" showErrorMessage="1" error="Put a number greater than or equal to 0 here" sqref="F13 H57 H59">
      <formula1>0</formula1>
    </dataValidation>
    <dataValidation type="whole" operator="greaterThanOrEqual" allowBlank="1" showInputMessage="1" showErrorMessage="1" error="When will you start paying back the loan?" sqref="F11">
      <formula1>H3</formula1>
    </dataValidation>
    <dataValidation type="decimal" allowBlank="1" showInputMessage="1" showErrorMessage="1" errorTitle="Check again" error="This number must be between 0% and 100%" sqref="L46:L51">
      <formula1>0</formula1>
      <formula2>1</formula2>
    </dataValidation>
    <dataValidation type="decimal" operator="greaterThanOrEqual" allowBlank="1" showInputMessage="1" showErrorMessage="1" error="Make sure you are starting with a positive amount of money!" sqref="H5">
      <formula1>0</formula1>
    </dataValidation>
    <dataValidation allowBlank="1" showInputMessage="1" showErrorMessage="1" promptTitle="Start Year" prompt="The sooner the better to start your IERF, but it may take several years to save enough to start funding projects." sqref="E3:G3"/>
    <dataValidation allowBlank="1" showInputMessage="1" showErrorMessage="1" promptTitle="Seed Capital" prompt="This is the amount of money that will fund your first projects and administrative costs." sqref="E5:G5"/>
    <dataValidation allowBlank="1" showInputMessage="1" showErrorMessage="1" promptTitle="Not borrowing any money?" prompt="If you don't need to accrue debt to finance this project, don't! Leave these blank._x000a_" sqref="E8:E11"/>
    <dataValidation allowBlank="1" showInputMessage="1" showErrorMessage="1" promptTitle="Taking out a loan?" prompt="If you are planning on taking out a loan to get this project started, put the terms of the loan in these boxes, including the year you intend to start making payments on the loan." sqref="E7:I7"/>
    <dataValidation allowBlank="1" showInputMessage="1" showErrorMessage="1" promptTitle="Initial management costs" prompt="How much do you plan on spending to get this project started?" sqref="E13"/>
    <dataValidation allowBlank="1" showInputMessage="1" showErrorMessage="1" promptTitle="Should I include this?" prompt="Depending on how you are drawing your budget, you may want to take this out of the IERF starting capital. If you select &quot;Yes&quot;, then the start-up costs will be deducted from the starting capital in year one. If you select &quot;no&quot;, it will not." sqref="G13:I13"/>
    <dataValidation allowBlank="1" showInputMessage="1" showErrorMessage="1" promptTitle="Need to add more money?" prompt="You may need to prop up your IERF with small cash infusions over time. Put these here." sqref="F16:F18"/>
    <dataValidation allowBlank="1" showInputMessage="1" showErrorMessage="1" promptTitle="Ready to take cash out?" prompt="As you phase out your IERF, you may want to recoup your initial investment. Or, you may just want to retire funds as they are no longer needed. Use this column for that._x000a_" sqref="H17:H18"/>
    <dataValidation allowBlank="1" showInputMessage="1" showErrorMessage="1" promptTitle="Volumetric Charges" prompt="Not all of your energy bill is based on usage, some of it is constant from bill-to-bill. Put an estimate of the amount of money you spend on usage charges in this box." sqref="L43:L45"/>
    <dataValidation allowBlank="1" showInputMessage="1" showErrorMessage="1" promptTitle="Cost Inflation" prompt="The cost of energy is unlikely to stay constant every year (unless you have PPA or similar structure). Therefore, this model will be more accurate if you put your best guess about how much costs will rise in this column._x000a_" sqref="K43"/>
    <dataValidation allowBlank="1" showInputMessage="1" showErrorMessage="1" promptTitle="Per Unit Cost" prompt="This is the per unit (e.g. kWh, gallon, BTU, etc.) of energy. This is important because this will allow us to know how much you will be avoiding in energy costs." sqref="I43:I45"/>
    <dataValidation allowBlank="1" showInputMessage="1" showErrorMessage="1" promptTitle="How will you manage your IERF?" prompt="You may want to devote a fixed amount every year for the management of the IERF from its total budget, or charge a fixed percentage per project, or both. " sqref="E57"/>
    <dataValidation type="whole" operator="greaterThanOrEqual" allowBlank="1" showInputMessage="1" showErrorMessage="1" sqref="F43">
      <formula1>2000</formula1>
    </dataValidation>
    <dataValidation allowBlank="1" showInputMessage="1" showErrorMessage="1" promptTitle="Energy Sources" prompt="All types of energy you pay for are candidates for energy efficiency projects. Put all your annual energy bills here, broken out by fuel source. If you have a source not listed here already, put it in!" sqref="E44:G45"/>
  </dataValidations>
  <pageMargins left="0.7" right="0.7" top="0.75" bottom="0.75" header="0.3" footer="0.3"/>
  <pageSetup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'admin - HIDE'!$J$2:$J$3</xm:f>
          </x14:formula1>
          <xm:sqref>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AU68"/>
  <sheetViews>
    <sheetView zoomScaleNormal="100" workbookViewId="0">
      <pane xSplit="7" ySplit="4" topLeftCell="Q5" activePane="bottomRight" state="frozen"/>
      <selection pane="topRight" activeCell="G1" sqref="G1"/>
      <selection pane="bottomLeft" activeCell="A5" sqref="A5"/>
      <selection pane="bottomRight" activeCell="N5" sqref="N5:P5"/>
    </sheetView>
  </sheetViews>
  <sheetFormatPr defaultRowHeight="15" x14ac:dyDescent="0.25"/>
  <cols>
    <col min="1" max="1" width="1.85546875" customWidth="1"/>
    <col min="2" max="2" width="15.7109375" customWidth="1"/>
    <col min="3" max="3" width="2.42578125" customWidth="1"/>
    <col min="4" max="4" width="23.140625" customWidth="1"/>
    <col min="5" max="5" width="1.85546875" customWidth="1"/>
    <col min="6" max="6" width="3" bestFit="1" customWidth="1"/>
    <col min="7" max="7" width="14.140625" bestFit="1" customWidth="1"/>
    <col min="8" max="8" width="11.85546875" bestFit="1" customWidth="1"/>
    <col min="9" max="9" width="11.5703125" customWidth="1"/>
    <col min="10" max="10" width="12" style="2" bestFit="1" customWidth="1"/>
    <col min="11" max="11" width="18.7109375" bestFit="1" customWidth="1"/>
    <col min="12" max="12" width="24" bestFit="1" customWidth="1"/>
    <col min="13" max="13" width="14.28515625" customWidth="1"/>
    <col min="14" max="14" width="10.5703125" style="2" customWidth="1"/>
    <col min="15" max="15" width="7.85546875" style="2" customWidth="1"/>
    <col min="16" max="16" width="10.5703125" style="2" customWidth="1"/>
    <col min="17" max="17" width="7.85546875" style="2" bestFit="1" customWidth="1"/>
    <col min="18" max="18" width="19.140625" style="3" customWidth="1"/>
    <col min="19" max="19" width="14.42578125" style="2" customWidth="1"/>
    <col min="20" max="20" width="12" style="2" bestFit="1" customWidth="1"/>
    <col min="21" max="21" width="17.5703125" style="2" bestFit="1" customWidth="1"/>
    <col min="22" max="22" width="17.5703125" style="2" customWidth="1"/>
    <col min="23" max="23" width="16.140625" customWidth="1"/>
    <col min="24" max="24" width="18.140625" style="2" customWidth="1"/>
    <col min="25" max="25" width="13.85546875" style="3" bestFit="1" customWidth="1"/>
    <col min="26" max="26" width="18.140625" customWidth="1"/>
  </cols>
  <sheetData>
    <row r="1" spans="1:47" s="4" customFormat="1" ht="45.75" customHeight="1" x14ac:dyDescent="0.25">
      <c r="H1" s="95" t="str">
        <f>Instructions!B1</f>
        <v>Internal Energy Revolving Fund Wizard</v>
      </c>
      <c r="I1" s="95"/>
      <c r="J1" s="95"/>
      <c r="K1" s="95"/>
      <c r="L1" s="95"/>
      <c r="M1" s="95"/>
      <c r="N1" s="95"/>
      <c r="O1" s="95"/>
      <c r="P1" s="95"/>
      <c r="Q1" s="95"/>
      <c r="R1" s="95"/>
      <c r="S1" s="95"/>
      <c r="T1" s="95"/>
      <c r="U1" s="95"/>
      <c r="V1" s="95"/>
      <c r="W1" s="95"/>
      <c r="X1" s="95"/>
      <c r="Y1" s="95"/>
      <c r="Z1" s="95"/>
      <c r="AA1" s="95"/>
    </row>
    <row r="2" spans="1:47" s="5" customFormat="1" ht="13.5" customHeight="1" x14ac:dyDescent="0.25">
      <c r="A2" s="78"/>
      <c r="B2" s="78"/>
      <c r="C2" s="78"/>
      <c r="D2" s="78"/>
      <c r="E2" s="78"/>
      <c r="F2" s="78"/>
      <c r="G2" s="78"/>
      <c r="H2" s="79"/>
      <c r="I2" s="79"/>
      <c r="J2" s="79"/>
      <c r="K2" s="79"/>
      <c r="L2" s="79"/>
      <c r="M2" s="79"/>
      <c r="N2" s="79"/>
      <c r="O2" s="79"/>
      <c r="P2" s="79"/>
      <c r="Q2" s="79"/>
      <c r="R2" s="79"/>
      <c r="S2" s="79"/>
      <c r="T2" s="79"/>
      <c r="U2" s="79"/>
      <c r="V2" s="79"/>
      <c r="W2" s="79"/>
      <c r="X2" s="79"/>
      <c r="Y2" s="79"/>
      <c r="Z2" s="79"/>
      <c r="AA2" s="79"/>
      <c r="AB2" s="78"/>
      <c r="AC2" s="78"/>
      <c r="AD2" s="78"/>
      <c r="AE2" s="78"/>
      <c r="AF2" s="78"/>
      <c r="AG2" s="78"/>
      <c r="AH2" s="78"/>
      <c r="AI2" s="78"/>
      <c r="AJ2" s="78"/>
      <c r="AK2" s="78"/>
      <c r="AL2" s="78"/>
      <c r="AM2" s="78"/>
      <c r="AN2" s="78"/>
      <c r="AO2" s="78"/>
      <c r="AP2" s="78"/>
      <c r="AQ2" s="78"/>
      <c r="AR2" s="78"/>
      <c r="AS2" s="78"/>
      <c r="AT2" s="78"/>
      <c r="AU2" s="78"/>
    </row>
    <row r="3" spans="1:47" ht="45" customHeight="1" x14ac:dyDescent="0.25">
      <c r="A3" s="15"/>
      <c r="B3" s="147" t="s">
        <v>76</v>
      </c>
      <c r="C3" s="147"/>
      <c r="D3" s="147"/>
      <c r="E3" s="15"/>
      <c r="F3" s="147"/>
      <c r="G3" s="147" t="s">
        <v>87</v>
      </c>
      <c r="H3" s="147" t="s">
        <v>110</v>
      </c>
      <c r="I3" s="147" t="s">
        <v>56</v>
      </c>
      <c r="J3" s="193" t="s">
        <v>3</v>
      </c>
      <c r="K3" s="147" t="s">
        <v>58</v>
      </c>
      <c r="L3" s="144" t="s">
        <v>105</v>
      </c>
      <c r="M3" s="147" t="s">
        <v>120</v>
      </c>
      <c r="N3" s="193" t="s">
        <v>35</v>
      </c>
      <c r="O3" s="193"/>
      <c r="P3" s="193" t="s">
        <v>36</v>
      </c>
      <c r="Q3" s="193"/>
      <c r="R3" s="191" t="s">
        <v>91</v>
      </c>
      <c r="S3" s="193" t="s">
        <v>88</v>
      </c>
      <c r="T3" s="193" t="s">
        <v>30</v>
      </c>
      <c r="U3" s="192" t="s">
        <v>111</v>
      </c>
      <c r="V3" s="192"/>
      <c r="W3" s="147" t="s">
        <v>37</v>
      </c>
      <c r="X3" s="192" t="s">
        <v>114</v>
      </c>
      <c r="Y3" s="191" t="s">
        <v>38</v>
      </c>
      <c r="Z3" s="147" t="s">
        <v>121</v>
      </c>
      <c r="AA3" s="15"/>
      <c r="AB3" s="15"/>
      <c r="AC3" s="15"/>
      <c r="AD3" s="15"/>
      <c r="AE3" s="15"/>
      <c r="AF3" s="15"/>
      <c r="AG3" s="15"/>
      <c r="AH3" s="15"/>
      <c r="AI3" s="15"/>
      <c r="AJ3" s="15"/>
      <c r="AK3" s="15"/>
      <c r="AL3" s="15"/>
      <c r="AM3" s="15"/>
      <c r="AN3" s="15"/>
      <c r="AO3" s="15"/>
      <c r="AP3" s="15"/>
      <c r="AQ3" s="15"/>
      <c r="AR3" s="15"/>
      <c r="AS3" s="15"/>
      <c r="AT3" s="15"/>
      <c r="AU3" s="15"/>
    </row>
    <row r="4" spans="1:47" s="13" customFormat="1" ht="30" x14ac:dyDescent="0.25">
      <c r="A4" s="14"/>
      <c r="B4" s="147"/>
      <c r="C4" s="147"/>
      <c r="D4" s="147"/>
      <c r="E4" s="14"/>
      <c r="F4" s="147"/>
      <c r="G4" s="147"/>
      <c r="H4" s="147"/>
      <c r="I4" s="147"/>
      <c r="J4" s="193"/>
      <c r="K4" s="147"/>
      <c r="L4" s="146"/>
      <c r="M4" s="147"/>
      <c r="N4" s="193"/>
      <c r="O4" s="193"/>
      <c r="P4" s="193"/>
      <c r="Q4" s="193"/>
      <c r="R4" s="191"/>
      <c r="S4" s="193"/>
      <c r="T4" s="193"/>
      <c r="U4" s="83" t="s">
        <v>41</v>
      </c>
      <c r="V4" s="83" t="s">
        <v>42</v>
      </c>
      <c r="W4" s="147"/>
      <c r="X4" s="192"/>
      <c r="Y4" s="191"/>
      <c r="Z4" s="147"/>
      <c r="AA4" s="14"/>
      <c r="AB4" s="14"/>
      <c r="AC4" s="14"/>
      <c r="AD4" s="14"/>
      <c r="AE4" s="14"/>
      <c r="AF4" s="14"/>
      <c r="AG4" s="14"/>
      <c r="AH4" s="14"/>
      <c r="AI4" s="14"/>
      <c r="AJ4" s="14"/>
      <c r="AK4" s="14"/>
      <c r="AL4" s="14"/>
      <c r="AM4" s="14"/>
      <c r="AN4" s="14"/>
      <c r="AO4" s="14"/>
      <c r="AP4" s="14"/>
      <c r="AQ4" s="14"/>
      <c r="AR4" s="14"/>
      <c r="AS4" s="14"/>
      <c r="AT4" s="14"/>
      <c r="AU4" s="14"/>
    </row>
    <row r="5" spans="1:47" x14ac:dyDescent="0.25">
      <c r="A5" s="15"/>
      <c r="B5" s="64">
        <f t="array" ref="B5:B24">TRANSPOSE('Cash Flow - IERF'!D3:W3)</f>
        <v>2016</v>
      </c>
      <c r="C5" s="82" t="str">
        <f>'admin - HIDE'!AG5</f>
        <v/>
      </c>
      <c r="D5" s="102">
        <f t="array" ref="D5:D24">TRANSPOSE('Cash Flow - IERF'!D24:W24)</f>
        <v>7082.12</v>
      </c>
      <c r="E5" s="15"/>
      <c r="F5" s="117">
        <v>1</v>
      </c>
      <c r="G5" s="86" t="s">
        <v>106</v>
      </c>
      <c r="H5" s="86" t="s">
        <v>16</v>
      </c>
      <c r="I5" s="86">
        <v>2016</v>
      </c>
      <c r="J5" s="88">
        <v>12000</v>
      </c>
      <c r="K5" s="99" t="str">
        <f>IFERROR(IF(OR(HLOOKUP(I5,'Cash Flow - IERF'!$D$3:$W$24,22,0)&gt;0,J5=0),"YES","NO"),"")</f>
        <v>YES</v>
      </c>
      <c r="L5" s="101" t="str">
        <f>IF(K5="","",(IF(MAX('Cash Flow - Each Project'!E19:AX19)&gt;0,"YES",IF(SUM('Cash Flow - Each Project'!E8:AX8)&gt;Projects!J5,"YES, if you reinvest more!","NO"))))</f>
        <v>NO</v>
      </c>
      <c r="M5" s="136" t="str">
        <f t="shared" ref="M5:M14" si="0">IFERROR(IF(L5="NO","NA",IF((J5/(S5*R5+X5))&gt;(W5-I5),"NA",(J5/(S5*R5+X5)))),"")</f>
        <v>NA</v>
      </c>
      <c r="N5" s="87">
        <v>25000</v>
      </c>
      <c r="O5" s="84" t="str">
        <f>IFERROR(VLOOKUP(H5,'Initial Setup'!$E$46:$J$51,6,0),"")</f>
        <v>kWh</v>
      </c>
      <c r="P5" s="87">
        <v>20000</v>
      </c>
      <c r="Q5" s="84" t="str">
        <f>O5</f>
        <v>kWh</v>
      </c>
      <c r="R5" s="85">
        <f>IFERROR((N5-P5)/N5,"")</f>
        <v>0.2</v>
      </c>
      <c r="S5" s="29">
        <f>IFERROR(N5*VLOOKUP(H5,'Initial Setup'!$E$46:$I$51,5,0),"")</f>
        <v>3750</v>
      </c>
      <c r="T5" s="85">
        <f>IFERROR(VLOOKUP(H5,'Initial Setup'!$E$46:$K$51,7,0),"")</f>
        <v>0.02</v>
      </c>
      <c r="U5" s="89">
        <v>1</v>
      </c>
      <c r="V5" s="89">
        <v>0.5</v>
      </c>
      <c r="W5" s="86">
        <v>2029</v>
      </c>
      <c r="X5" s="88">
        <v>100</v>
      </c>
      <c r="Y5" s="89">
        <v>0.01</v>
      </c>
      <c r="Z5" s="88">
        <v>0</v>
      </c>
      <c r="AA5" s="15"/>
      <c r="AB5" s="15"/>
      <c r="AC5" s="15"/>
      <c r="AD5" s="15"/>
      <c r="AE5" s="15"/>
      <c r="AF5" s="15"/>
      <c r="AG5" s="15"/>
      <c r="AH5" s="15"/>
      <c r="AI5" s="15"/>
      <c r="AJ5" s="15"/>
      <c r="AK5" s="15"/>
      <c r="AL5" s="15"/>
      <c r="AM5" s="15"/>
      <c r="AN5" s="15"/>
      <c r="AO5" s="15"/>
      <c r="AP5" s="15"/>
      <c r="AQ5" s="15"/>
      <c r="AR5" s="15"/>
      <c r="AS5" s="15"/>
      <c r="AT5" s="15"/>
      <c r="AU5" s="15"/>
    </row>
    <row r="6" spans="1:47" x14ac:dyDescent="0.25">
      <c r="A6" s="15"/>
      <c r="B6" s="64">
        <v>2017</v>
      </c>
      <c r="C6" s="82">
        <f>'admin - HIDE'!AG6</f>
        <v>6065.1225688488876</v>
      </c>
      <c r="D6" s="102">
        <v>6065.1225688488876</v>
      </c>
      <c r="E6" s="15"/>
      <c r="F6" s="117">
        <v>2</v>
      </c>
      <c r="G6" s="86" t="s">
        <v>107</v>
      </c>
      <c r="H6" s="86" t="s">
        <v>16</v>
      </c>
      <c r="I6" s="86">
        <v>2018</v>
      </c>
      <c r="J6" s="88">
        <v>5000</v>
      </c>
      <c r="K6" s="30" t="str">
        <f>IFERROR(IF(OR(HLOOKUP(I6,'Cash Flow - IERF'!$D$3:$W$24,22,0)&gt;0,J6=0),"YES","NO"),"")</f>
        <v>YES</v>
      </c>
      <c r="L6" s="101" t="str">
        <f>IF(K6="","",(IF(MAX('Cash Flow - Each Project'!E34:AX34)&gt;0,"YES",IF(SUM('Cash Flow - Each Project'!E23:AX23)&gt;Projects!J6,"YES, if you reinvest more!","NO"))))</f>
        <v>YES</v>
      </c>
      <c r="M6" s="136">
        <f t="shared" si="0"/>
        <v>5.5555555555555554</v>
      </c>
      <c r="N6" s="87">
        <v>30000</v>
      </c>
      <c r="O6" s="84" t="str">
        <f>IFERROR(VLOOKUP(H6,'Initial Setup'!$E$46:$J$51,6,0),"")</f>
        <v>kWh</v>
      </c>
      <c r="P6" s="87">
        <f>N6*0.8</f>
        <v>24000</v>
      </c>
      <c r="Q6" s="84" t="str">
        <f t="shared" ref="Q6:Q14" si="1">O6</f>
        <v>kWh</v>
      </c>
      <c r="R6" s="85">
        <f t="shared" ref="R6:R14" si="2">IFERROR((N6-P6)/N6,"")</f>
        <v>0.2</v>
      </c>
      <c r="S6" s="29">
        <f>IFERROR(N6*VLOOKUP(H6,'Initial Setup'!$E$46:$I$51,5,0),"")</f>
        <v>4500</v>
      </c>
      <c r="T6" s="85">
        <f>IFERROR(VLOOKUP(H6,'Initial Setup'!$E$46:$K$51,7,0),"")</f>
        <v>0.02</v>
      </c>
      <c r="U6" s="89">
        <v>1</v>
      </c>
      <c r="V6" s="89">
        <v>0.5</v>
      </c>
      <c r="W6" s="86">
        <v>2027</v>
      </c>
      <c r="X6" s="88">
        <v>0</v>
      </c>
      <c r="Y6" s="89">
        <v>0.01</v>
      </c>
      <c r="Z6" s="88">
        <v>100</v>
      </c>
      <c r="AA6" s="15"/>
      <c r="AB6" s="15"/>
      <c r="AC6" s="15"/>
      <c r="AD6" s="15"/>
      <c r="AE6" s="15"/>
      <c r="AF6" s="15"/>
      <c r="AG6" s="15"/>
      <c r="AH6" s="15"/>
      <c r="AI6" s="15"/>
      <c r="AJ6" s="15"/>
      <c r="AK6" s="15"/>
      <c r="AL6" s="15"/>
      <c r="AM6" s="15"/>
      <c r="AN6" s="15"/>
      <c r="AO6" s="15"/>
      <c r="AP6" s="15"/>
      <c r="AQ6" s="15"/>
      <c r="AR6" s="15"/>
      <c r="AS6" s="15"/>
      <c r="AT6" s="15"/>
      <c r="AU6" s="15"/>
    </row>
    <row r="7" spans="1:47" x14ac:dyDescent="0.25">
      <c r="A7" s="15"/>
      <c r="B7" s="64">
        <v>2018</v>
      </c>
      <c r="C7" s="82">
        <f>'admin - HIDE'!AG7</f>
        <v>260.78256123106479</v>
      </c>
      <c r="D7" s="102">
        <v>260.78256123106479</v>
      </c>
      <c r="E7" s="15"/>
      <c r="F7" s="117">
        <v>3</v>
      </c>
      <c r="G7" s="86" t="s">
        <v>122</v>
      </c>
      <c r="H7" s="86" t="s">
        <v>16</v>
      </c>
      <c r="I7" s="86">
        <v>2019</v>
      </c>
      <c r="J7" s="88">
        <v>2000</v>
      </c>
      <c r="K7" s="99" t="str">
        <f>IFERROR(IF(OR(HLOOKUP(I7,'Cash Flow - IERF'!$D$3:$W$24,22,0)&gt;0,J7=0),"YES","NO"),"")</f>
        <v>YES</v>
      </c>
      <c r="L7" s="101" t="str">
        <f>IF(K7="","",(IF(MAX('Cash Flow - Each Project'!E49:AX49)&gt;0,"YES",IF(SUM('Cash Flow - Each Project'!E38:AX38)&gt;Projects!J7,"YES, if you reinvest more!","NO"))))</f>
        <v>YES</v>
      </c>
      <c r="M7" s="136">
        <f t="shared" si="0"/>
        <v>0.66666666666666663</v>
      </c>
      <c r="N7" s="87">
        <v>50000</v>
      </c>
      <c r="O7" s="84" t="str">
        <f>IFERROR(VLOOKUP(H7,'Initial Setup'!$E$46:$J$51,6,0),"")</f>
        <v>kWh</v>
      </c>
      <c r="P7" s="87">
        <v>30000</v>
      </c>
      <c r="Q7" s="84" t="str">
        <f t="shared" si="1"/>
        <v>kWh</v>
      </c>
      <c r="R7" s="85">
        <f t="shared" si="2"/>
        <v>0.4</v>
      </c>
      <c r="S7" s="29">
        <f>IFERROR(N7*VLOOKUP(H7,'Initial Setup'!$E$46:$I$51,5,0),"")</f>
        <v>7500</v>
      </c>
      <c r="T7" s="85">
        <f>IFERROR(VLOOKUP(H7,'Initial Setup'!$E$46:$K$51,7,0),"")</f>
        <v>0.02</v>
      </c>
      <c r="U7" s="89">
        <v>1</v>
      </c>
      <c r="V7" s="89">
        <v>0.5</v>
      </c>
      <c r="W7" s="86">
        <v>2030</v>
      </c>
      <c r="X7" s="88">
        <v>0</v>
      </c>
      <c r="Y7" s="89">
        <v>0.01</v>
      </c>
      <c r="Z7" s="88">
        <v>100</v>
      </c>
      <c r="AA7" s="15"/>
      <c r="AB7" s="15"/>
      <c r="AC7" s="15"/>
      <c r="AD7" s="15"/>
      <c r="AE7" s="15"/>
      <c r="AF7" s="15"/>
      <c r="AG7" s="15"/>
      <c r="AH7" s="15"/>
      <c r="AI7" s="15"/>
      <c r="AJ7" s="15"/>
      <c r="AK7" s="15"/>
      <c r="AL7" s="15"/>
      <c r="AM7" s="15"/>
      <c r="AN7" s="15"/>
      <c r="AO7" s="15"/>
      <c r="AP7" s="15"/>
      <c r="AQ7" s="15"/>
      <c r="AR7" s="15"/>
      <c r="AS7" s="15"/>
      <c r="AT7" s="15"/>
      <c r="AU7" s="15"/>
    </row>
    <row r="8" spans="1:47" x14ac:dyDescent="0.25">
      <c r="A8" s="15"/>
      <c r="B8" s="64">
        <v>2019</v>
      </c>
      <c r="C8" s="82">
        <f>'admin - HIDE'!AG8</f>
        <v>368.95435812074214</v>
      </c>
      <c r="D8" s="102">
        <v>368.95435812074214</v>
      </c>
      <c r="E8" s="15"/>
      <c r="F8" s="117">
        <v>4</v>
      </c>
      <c r="G8" s="86"/>
      <c r="H8" s="86"/>
      <c r="I8" s="86"/>
      <c r="J8" s="88"/>
      <c r="K8" s="99" t="str">
        <f>IFERROR(IF(OR(HLOOKUP(I8,'Cash Flow - IERF'!$D$3:$W$24,22,0)&gt;0,J8=0),"YES","NO"),"")</f>
        <v/>
      </c>
      <c r="L8" s="101" t="str">
        <f>IF(K8="","",(IF(MAX('Cash Flow - Each Project'!E64:AX64)&gt;0,"YES",IF(SUM('Cash Flow - Each Project'!E53:AX53)&gt;Projects!J8,"YES, if you reinvest more!","NO"))))</f>
        <v/>
      </c>
      <c r="M8" s="136" t="str">
        <f t="shared" si="0"/>
        <v/>
      </c>
      <c r="N8" s="87"/>
      <c r="O8" s="84" t="str">
        <f>IFERROR(VLOOKUP(H8,'Initial Setup'!$E$46:$J$51,6,0),"")</f>
        <v/>
      </c>
      <c r="P8" s="87"/>
      <c r="Q8" s="84" t="str">
        <f t="shared" si="1"/>
        <v/>
      </c>
      <c r="R8" s="85" t="str">
        <f t="shared" si="2"/>
        <v/>
      </c>
      <c r="S8" s="29" t="str">
        <f>IFERROR(N8*VLOOKUP(H8,'Initial Setup'!$E$46:$I$51,5,0),"")</f>
        <v/>
      </c>
      <c r="T8" s="85" t="str">
        <f>IFERROR(VLOOKUP(H8,'Initial Setup'!$E$46:$K$51,7,0),"")</f>
        <v/>
      </c>
      <c r="U8" s="89"/>
      <c r="V8" s="89"/>
      <c r="W8" s="86"/>
      <c r="X8" s="88"/>
      <c r="Y8" s="89"/>
      <c r="Z8" s="88"/>
      <c r="AA8" s="15"/>
      <c r="AB8" s="15"/>
      <c r="AC8" s="15"/>
      <c r="AD8" s="15"/>
      <c r="AE8" s="15"/>
      <c r="AF8" s="15"/>
      <c r="AG8" s="15"/>
      <c r="AH8" s="15"/>
      <c r="AI8" s="15"/>
      <c r="AJ8" s="15"/>
      <c r="AK8" s="15"/>
      <c r="AL8" s="15"/>
      <c r="AM8" s="15"/>
      <c r="AN8" s="15"/>
      <c r="AO8" s="15"/>
      <c r="AP8" s="15"/>
      <c r="AQ8" s="15"/>
      <c r="AR8" s="15"/>
      <c r="AS8" s="15"/>
      <c r="AT8" s="15"/>
      <c r="AU8" s="15"/>
    </row>
    <row r="9" spans="1:47" x14ac:dyDescent="0.25">
      <c r="A9" s="15"/>
      <c r="B9" s="64">
        <v>2020</v>
      </c>
      <c r="C9" s="82">
        <f>'admin - HIDE'!AG9</f>
        <v>1415.0310885842998</v>
      </c>
      <c r="D9" s="102">
        <v>1415.0310885842998</v>
      </c>
      <c r="E9" s="15"/>
      <c r="F9" s="117">
        <v>5</v>
      </c>
      <c r="G9" s="86"/>
      <c r="H9" s="86"/>
      <c r="I9" s="86"/>
      <c r="J9" s="88"/>
      <c r="K9" s="99" t="str">
        <f>IFERROR(IF(OR(HLOOKUP(I9,'Cash Flow - IERF'!$D$3:$W$24,22,0)&gt;0,J9=0),"YES","NO"),"")</f>
        <v/>
      </c>
      <c r="L9" s="101" t="str">
        <f>IF(K9="","",(IF(MAX('Cash Flow - Each Project'!E79:AX79)&gt;1,"YES",IF(SUM('Cash Flow - Each Project'!E68:AX68)&gt;Projects!J9,"YES, if you reinvest more!","NO"))))</f>
        <v/>
      </c>
      <c r="M9" s="136" t="str">
        <f t="shared" si="0"/>
        <v/>
      </c>
      <c r="N9" s="87"/>
      <c r="O9" s="84" t="str">
        <f>IFERROR(VLOOKUP(H9,'Initial Setup'!$E$46:$J$51,6,0),"")</f>
        <v/>
      </c>
      <c r="P9" s="87"/>
      <c r="Q9" s="84" t="str">
        <f t="shared" si="1"/>
        <v/>
      </c>
      <c r="R9" s="85" t="str">
        <f t="shared" si="2"/>
        <v/>
      </c>
      <c r="S9" s="29" t="str">
        <f>IFERROR(N9*VLOOKUP(H9,'Initial Setup'!$E$46:$I$51,5,0),"")</f>
        <v/>
      </c>
      <c r="T9" s="85" t="str">
        <f>IFERROR(VLOOKUP(H9,'Initial Setup'!$E$46:$K$51,7,0),"")</f>
        <v/>
      </c>
      <c r="U9" s="89"/>
      <c r="V9" s="89"/>
      <c r="W9" s="86"/>
      <c r="X9" s="88"/>
      <c r="Y9" s="89"/>
      <c r="Z9" s="88"/>
      <c r="AA9" s="15"/>
      <c r="AB9" s="15"/>
      <c r="AC9" s="15"/>
      <c r="AD9" s="15"/>
      <c r="AE9" s="15"/>
      <c r="AF9" s="15"/>
      <c r="AG9" s="15"/>
      <c r="AH9" s="15"/>
      <c r="AI9" s="15"/>
      <c r="AJ9" s="15"/>
      <c r="AK9" s="15"/>
      <c r="AL9" s="15"/>
      <c r="AM9" s="15"/>
      <c r="AN9" s="15"/>
      <c r="AO9" s="15"/>
      <c r="AP9" s="15"/>
      <c r="AQ9" s="15"/>
      <c r="AR9" s="15"/>
      <c r="AS9" s="15"/>
      <c r="AT9" s="15"/>
      <c r="AU9" s="15"/>
    </row>
    <row r="10" spans="1:47" x14ac:dyDescent="0.25">
      <c r="A10" s="15"/>
      <c r="B10" s="64">
        <v>2021</v>
      </c>
      <c r="C10" s="82">
        <f>'admin - HIDE'!AG10</f>
        <v>2498.561543614021</v>
      </c>
      <c r="D10" s="102">
        <v>2498.561543614021</v>
      </c>
      <c r="E10" s="15"/>
      <c r="F10" s="117">
        <v>6</v>
      </c>
      <c r="G10" s="86"/>
      <c r="H10" s="86"/>
      <c r="I10" s="86"/>
      <c r="J10" s="88"/>
      <c r="K10" s="99" t="str">
        <f>IFERROR(IF(OR(HLOOKUP(I10,'Cash Flow - IERF'!$D$3:$W$24,22,0)&gt;0,J10=0),"YES","NO"),"")</f>
        <v/>
      </c>
      <c r="L10" s="101" t="str">
        <f>IF(K10="","",(IF(MAX('Cash Flow - Each Project'!E94:AX94)&gt;0,"YES",IF(SUM('Cash Flow - Each Project'!E83:AX83)&gt;Projects!J10,"YES, if you reinvest more!","NO"))))</f>
        <v/>
      </c>
      <c r="M10" s="136" t="str">
        <f t="shared" si="0"/>
        <v/>
      </c>
      <c r="N10" s="87"/>
      <c r="O10" s="84" t="str">
        <f>IFERROR(VLOOKUP(H10,'Initial Setup'!$E$46:$J$51,6,0),"")</f>
        <v/>
      </c>
      <c r="P10" s="87"/>
      <c r="Q10" s="84" t="str">
        <f t="shared" si="1"/>
        <v/>
      </c>
      <c r="R10" s="85" t="str">
        <f t="shared" si="2"/>
        <v/>
      </c>
      <c r="S10" s="29" t="str">
        <f>IFERROR(N10*VLOOKUP(H10,'Initial Setup'!$E$46:$I$51,5,0),"")</f>
        <v/>
      </c>
      <c r="T10" s="85" t="str">
        <f>IFERROR(VLOOKUP(H10,'Initial Setup'!$E$46:$K$51,7,0),"")</f>
        <v/>
      </c>
      <c r="U10" s="89"/>
      <c r="V10" s="89"/>
      <c r="W10" s="86"/>
      <c r="X10" s="88"/>
      <c r="Y10" s="89"/>
      <c r="Z10" s="88"/>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A11" s="15"/>
      <c r="B11" s="64">
        <v>2022</v>
      </c>
      <c r="C11" s="82">
        <f>'admin - HIDE'!AG11</f>
        <v>3620.1847914367295</v>
      </c>
      <c r="D11" s="102">
        <v>3620.1847914367295</v>
      </c>
      <c r="E11" s="15"/>
      <c r="F11" s="117">
        <v>7</v>
      </c>
      <c r="G11" s="86"/>
      <c r="H11" s="86"/>
      <c r="I11" s="86"/>
      <c r="J11" s="88"/>
      <c r="K11" s="99" t="str">
        <f>IFERROR(IF(OR(HLOOKUP(I11,'Cash Flow - IERF'!$D$3:$W$24,22,0)&gt;0,J11=0),"YES","NO"),"")</f>
        <v/>
      </c>
      <c r="L11" s="101" t="str">
        <f>IF(K11="","",(IF(MAX('Cash Flow - Each Project'!E109:AX109)&gt;0,"YES",IF(SUM('Cash Flow - Each Project'!E98:AX98)&gt;Projects!J11,"YES, if you reinvest more!","NO"))))</f>
        <v/>
      </c>
      <c r="M11" s="136" t="str">
        <f t="shared" si="0"/>
        <v/>
      </c>
      <c r="N11" s="87"/>
      <c r="O11" s="84" t="str">
        <f>IFERROR(VLOOKUP(H11,'Initial Setup'!$E$46:$J$51,6,0),"")</f>
        <v/>
      </c>
      <c r="P11" s="87"/>
      <c r="Q11" s="84" t="str">
        <f t="shared" si="1"/>
        <v/>
      </c>
      <c r="R11" s="85" t="str">
        <f t="shared" si="2"/>
        <v/>
      </c>
      <c r="S11" s="29" t="str">
        <f>IFERROR(N11*VLOOKUP(H11,'Initial Setup'!$E$46:$I$51,5,0),"")</f>
        <v/>
      </c>
      <c r="T11" s="85" t="str">
        <f>IFERROR(VLOOKUP(H11,'Initial Setup'!$E$46:$K$51,7,0),"")</f>
        <v/>
      </c>
      <c r="U11" s="89"/>
      <c r="V11" s="89"/>
      <c r="W11" s="86"/>
      <c r="X11" s="88"/>
      <c r="Y11" s="89"/>
      <c r="Z11" s="88"/>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A12" s="15"/>
      <c r="B12" s="64">
        <v>2023</v>
      </c>
      <c r="C12" s="82">
        <f>'admin - HIDE'!AG12</f>
        <v>4780.5488833651343</v>
      </c>
      <c r="D12" s="102">
        <v>4780.5488833651343</v>
      </c>
      <c r="E12" s="15"/>
      <c r="F12" s="117">
        <v>8</v>
      </c>
      <c r="G12" s="86"/>
      <c r="H12" s="86"/>
      <c r="I12" s="86"/>
      <c r="J12" s="88"/>
      <c r="K12" s="99" t="str">
        <f>IFERROR(IF(OR(HLOOKUP(I12,'Cash Flow - IERF'!$D$3:$W$24,22,0)&gt;0,J12=0),"YES","NO"),"")</f>
        <v/>
      </c>
      <c r="L12" s="101" t="str">
        <f>IF(K12="","",(IF(MAX('Cash Flow - Each Project'!E124:AX124)&gt;0,"YES",IF(SUM('Cash Flow - Each Project'!E113:AX113)&gt;Projects!J12,"YES, if you reinvest more!","NO"))))</f>
        <v/>
      </c>
      <c r="M12" s="136" t="str">
        <f t="shared" si="0"/>
        <v/>
      </c>
      <c r="N12" s="87"/>
      <c r="O12" s="84" t="str">
        <f>IFERROR(VLOOKUP(H12,'Initial Setup'!$E$46:$J$51,6,0),"")</f>
        <v/>
      </c>
      <c r="P12" s="87"/>
      <c r="Q12" s="84" t="str">
        <f t="shared" si="1"/>
        <v/>
      </c>
      <c r="R12" s="85" t="str">
        <f t="shared" si="2"/>
        <v/>
      </c>
      <c r="S12" s="29" t="str">
        <f>IFERROR(N12*VLOOKUP(H12,'Initial Setup'!$E$46:$I$51,5,0),"")</f>
        <v/>
      </c>
      <c r="T12" s="85" t="str">
        <f>IFERROR(VLOOKUP(H12,'Initial Setup'!$E$46:$K$51,7,0),"")</f>
        <v/>
      </c>
      <c r="U12" s="89"/>
      <c r="V12" s="89"/>
      <c r="W12" s="86"/>
      <c r="X12" s="88"/>
      <c r="Y12" s="89"/>
      <c r="Z12" s="88"/>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A13" s="15"/>
      <c r="B13" s="64">
        <v>2024</v>
      </c>
      <c r="C13" s="82">
        <f>'admin - HIDE'!AG13</f>
        <v>5571.2042728664046</v>
      </c>
      <c r="D13" s="102">
        <v>5571.2042728664046</v>
      </c>
      <c r="E13" s="15"/>
      <c r="F13" s="117">
        <v>9</v>
      </c>
      <c r="G13" s="86"/>
      <c r="H13" s="86"/>
      <c r="I13" s="86"/>
      <c r="J13" s="88"/>
      <c r="K13" s="99" t="str">
        <f>IFERROR(IF(OR(HLOOKUP(I13,'Cash Flow - IERF'!$D$3:$W$24,22,0)&gt;0,J13=0),"YES","NO"),"")</f>
        <v/>
      </c>
      <c r="L13" s="101" t="str">
        <f>IF(K13="","",(IF(MAX('Cash Flow - Each Project'!E139:AX139)&gt;0,"YES",IF(SUM('Cash Flow - Each Project'!E128:AX128)&gt;Projects!J13,"YES, if you reinvest more!","NO"))))</f>
        <v/>
      </c>
      <c r="M13" s="136" t="str">
        <f t="shared" si="0"/>
        <v/>
      </c>
      <c r="N13" s="87"/>
      <c r="O13" s="84" t="str">
        <f>IFERROR(VLOOKUP(H13,'Initial Setup'!$E$46:$J$51,6,0),"")</f>
        <v/>
      </c>
      <c r="P13" s="87"/>
      <c r="Q13" s="84" t="str">
        <f t="shared" si="1"/>
        <v/>
      </c>
      <c r="R13" s="85" t="str">
        <f t="shared" si="2"/>
        <v/>
      </c>
      <c r="S13" s="29" t="str">
        <f>IFERROR(N13*VLOOKUP(H13,'Initial Setup'!$E$46:$I$51,5,0),"")</f>
        <v/>
      </c>
      <c r="T13" s="85" t="str">
        <f>IFERROR(VLOOKUP(H13,'Initial Setup'!$E$46:$K$51,7,0),"")</f>
        <v/>
      </c>
      <c r="U13" s="89"/>
      <c r="V13" s="89"/>
      <c r="W13" s="86"/>
      <c r="X13" s="88"/>
      <c r="Y13" s="89"/>
      <c r="Z13" s="88"/>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A14" s="15"/>
      <c r="B14" s="64">
        <v>2025</v>
      </c>
      <c r="C14" s="82">
        <f>'admin - HIDE'!AG14</f>
        <v>6393.823708119311</v>
      </c>
      <c r="D14" s="102">
        <v>6393.823708119311</v>
      </c>
      <c r="E14" s="15"/>
      <c r="F14" s="117">
        <v>10</v>
      </c>
      <c r="G14" s="86"/>
      <c r="H14" s="86"/>
      <c r="I14" s="86"/>
      <c r="J14" s="88"/>
      <c r="K14" s="99" t="str">
        <f>IFERROR(IF(OR(HLOOKUP(I14,'Cash Flow - IERF'!$D$3:$W$24,22,0)&gt;0,J14=0),"YES","NO"),"")</f>
        <v/>
      </c>
      <c r="L14" s="101" t="str">
        <f>IF(K14="","",(IF(MAX('Cash Flow - Each Project'!E154:AX154)&gt;0,"YES",IF(SUM('Cash Flow - Each Project'!E143:AX143)&gt;Projects!J14,"YES, if you reinvest more!","NO"))))</f>
        <v/>
      </c>
      <c r="M14" s="136" t="str">
        <f t="shared" si="0"/>
        <v/>
      </c>
      <c r="N14" s="87"/>
      <c r="O14" s="84" t="str">
        <f>IFERROR(VLOOKUP(H14,'Initial Setup'!$E$46:$J$51,6,0),"")</f>
        <v/>
      </c>
      <c r="P14" s="87"/>
      <c r="Q14" s="84" t="str">
        <f t="shared" si="1"/>
        <v/>
      </c>
      <c r="R14" s="85" t="str">
        <f t="shared" si="2"/>
        <v/>
      </c>
      <c r="S14" s="29" t="str">
        <f>IFERROR(N14*VLOOKUP(H14,'Initial Setup'!$E$46:$I$51,5,0),"")</f>
        <v/>
      </c>
      <c r="T14" s="85" t="str">
        <f>IFERROR(VLOOKUP(H14,'Initial Setup'!$E$46:$K$51,7,0),"")</f>
        <v/>
      </c>
      <c r="U14" s="89"/>
      <c r="V14" s="89"/>
      <c r="W14" s="86"/>
      <c r="X14" s="88"/>
      <c r="Y14" s="89"/>
      <c r="Z14" s="88"/>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A15" s="15"/>
      <c r="B15" s="64">
        <v>2026</v>
      </c>
      <c r="C15" s="82">
        <f>'admin - HIDE'!AG15</f>
        <v>7248.9625930015645</v>
      </c>
      <c r="D15" s="102">
        <v>7248.9625930015645</v>
      </c>
      <c r="E15" s="15"/>
      <c r="F15" s="15"/>
      <c r="G15" s="15"/>
      <c r="H15" s="15"/>
      <c r="I15" s="15"/>
      <c r="J15" s="17"/>
      <c r="K15" s="15"/>
      <c r="L15" s="15"/>
      <c r="M15" s="15"/>
      <c r="N15" s="17"/>
      <c r="O15" s="17"/>
      <c r="P15" s="17"/>
      <c r="Q15" s="17"/>
      <c r="R15" s="16"/>
      <c r="S15" s="17"/>
      <c r="T15" s="17"/>
      <c r="U15" s="17"/>
      <c r="V15" s="17"/>
      <c r="W15" s="15"/>
      <c r="X15" s="17"/>
      <c r="Y15" s="16"/>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A16" s="15"/>
      <c r="B16" s="64">
        <v>2027</v>
      </c>
      <c r="C16" s="82" t="str">
        <f>'admin - HIDE'!AG16</f>
        <v/>
      </c>
      <c r="D16" s="102">
        <v>9546.1804030622843</v>
      </c>
      <c r="E16" s="15"/>
      <c r="F16" s="15"/>
      <c r="G16" s="15"/>
      <c r="H16" s="15"/>
      <c r="I16" s="15"/>
      <c r="J16" s="17"/>
      <c r="K16" s="15"/>
      <c r="L16" s="15"/>
      <c r="M16" s="15"/>
      <c r="N16" s="17"/>
      <c r="O16" s="17"/>
      <c r="P16" s="17"/>
      <c r="Q16" s="17"/>
      <c r="R16" s="16"/>
      <c r="S16" s="17"/>
      <c r="T16" s="17"/>
      <c r="U16" s="17"/>
      <c r="V16" s="17"/>
      <c r="W16" s="15"/>
      <c r="X16" s="17"/>
      <c r="Y16" s="16"/>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7" x14ac:dyDescent="0.25">
      <c r="A17" s="15"/>
      <c r="B17" s="64">
        <v>2028</v>
      </c>
      <c r="C17" s="82" t="str">
        <f>'admin - HIDE'!AG17</f>
        <v/>
      </c>
      <c r="D17" s="102">
        <v>11364.761161162609</v>
      </c>
      <c r="E17" s="15"/>
      <c r="F17" s="15"/>
      <c r="G17" s="15"/>
      <c r="H17" s="15"/>
      <c r="I17" s="15"/>
      <c r="J17" s="17"/>
      <c r="K17" s="15"/>
      <c r="L17" s="15"/>
      <c r="M17" s="15"/>
      <c r="N17" s="17"/>
      <c r="O17" s="17"/>
      <c r="P17" s="17"/>
      <c r="Q17" s="17"/>
      <c r="R17" s="16"/>
      <c r="S17" s="17"/>
      <c r="T17" s="17"/>
      <c r="U17" s="17"/>
      <c r="V17" s="17"/>
      <c r="W17" s="15"/>
      <c r="X17" s="17"/>
      <c r="Y17" s="16"/>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7" x14ac:dyDescent="0.25">
      <c r="A18" s="15"/>
      <c r="B18" s="64">
        <v>2029</v>
      </c>
      <c r="C18" s="82" t="str">
        <f>'admin - HIDE'!AG18</f>
        <v/>
      </c>
      <c r="D18" s="102">
        <v>13222.373492593819</v>
      </c>
      <c r="E18" s="15"/>
      <c r="F18" s="15"/>
      <c r="G18" s="15"/>
      <c r="H18" s="15"/>
      <c r="I18" s="15"/>
      <c r="J18" s="17"/>
      <c r="K18" s="15"/>
      <c r="L18" s="15"/>
      <c r="M18" s="15"/>
      <c r="N18" s="17"/>
      <c r="O18" s="17"/>
      <c r="P18" s="17"/>
      <c r="Q18" s="17"/>
      <c r="R18" s="16"/>
      <c r="S18" s="17"/>
      <c r="T18" s="17"/>
      <c r="U18" s="17"/>
      <c r="V18" s="17"/>
      <c r="W18" s="15"/>
      <c r="X18" s="17"/>
      <c r="Y18" s="16"/>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7" x14ac:dyDescent="0.25">
      <c r="A19" s="15"/>
      <c r="B19" s="64">
        <v>2030</v>
      </c>
      <c r="C19" s="82" t="str">
        <f>'admin - HIDE'!AG19</f>
        <v/>
      </c>
      <c r="D19" s="102">
        <v>14411.06620661837</v>
      </c>
      <c r="E19" s="15"/>
      <c r="F19" s="15"/>
      <c r="G19" s="15"/>
      <c r="H19" s="15"/>
      <c r="I19" s="15"/>
      <c r="J19" s="17"/>
      <c r="K19" s="15"/>
      <c r="L19" s="15"/>
      <c r="M19" s="15"/>
      <c r="N19" s="17"/>
      <c r="O19" s="17"/>
      <c r="P19" s="17"/>
      <c r="Q19" s="17"/>
      <c r="R19" s="16"/>
      <c r="S19" s="17"/>
      <c r="T19" s="17"/>
      <c r="U19" s="17"/>
      <c r="V19" s="17"/>
      <c r="W19" s="15"/>
      <c r="X19" s="17"/>
      <c r="Y19" s="16"/>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7" x14ac:dyDescent="0.25">
      <c r="A20" s="15"/>
      <c r="B20" s="64">
        <v>2031</v>
      </c>
      <c r="C20" s="82" t="str">
        <f>'admin - HIDE'!AG20</f>
        <v/>
      </c>
      <c r="D20" s="102">
        <v>14050.176868684553</v>
      </c>
      <c r="E20" s="15"/>
      <c r="F20" s="15"/>
      <c r="G20" s="15"/>
      <c r="H20" s="15"/>
      <c r="I20" s="15"/>
      <c r="J20" s="17"/>
      <c r="K20" s="15"/>
      <c r="L20" s="15"/>
      <c r="M20" s="15"/>
      <c r="N20" s="17"/>
      <c r="O20" s="17"/>
      <c r="P20" s="17"/>
      <c r="Q20" s="17"/>
      <c r="R20" s="16"/>
      <c r="S20" s="17"/>
      <c r="T20" s="17"/>
      <c r="U20" s="17"/>
      <c r="V20" s="17"/>
      <c r="W20" s="15"/>
      <c r="X20" s="17"/>
      <c r="Y20" s="16"/>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7" x14ac:dyDescent="0.25">
      <c r="A21" s="15"/>
      <c r="B21" s="64">
        <v>2032</v>
      </c>
      <c r="C21" s="82" t="str">
        <f>'admin - HIDE'!AG21</f>
        <v/>
      </c>
      <c r="D21" s="102">
        <v>13685.678637371399</v>
      </c>
      <c r="E21" s="15"/>
      <c r="F21" s="15"/>
      <c r="G21" s="15"/>
      <c r="H21" s="15"/>
      <c r="I21" s="15"/>
      <c r="J21" s="17"/>
      <c r="K21" s="15"/>
      <c r="L21" s="15"/>
      <c r="M21" s="15"/>
      <c r="N21" s="17"/>
      <c r="O21" s="17"/>
      <c r="P21" s="17"/>
      <c r="Q21" s="17"/>
      <c r="R21" s="16"/>
      <c r="S21" s="17"/>
      <c r="T21" s="17"/>
      <c r="U21" s="17"/>
      <c r="V21" s="17"/>
      <c r="W21" s="15"/>
      <c r="X21" s="17"/>
      <c r="Y21" s="16"/>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7" x14ac:dyDescent="0.25">
      <c r="A22" s="15"/>
      <c r="B22" s="64">
        <v>2033</v>
      </c>
      <c r="C22" s="82" t="str">
        <f>'admin - HIDE'!AG22</f>
        <v/>
      </c>
      <c r="D22" s="102">
        <v>13317.535423745112</v>
      </c>
      <c r="E22" s="15"/>
      <c r="F22" s="15"/>
      <c r="G22" s="15"/>
      <c r="H22" s="15"/>
      <c r="I22" s="15"/>
      <c r="J22" s="17"/>
      <c r="K22" s="15"/>
      <c r="L22" s="15"/>
      <c r="M22" s="15"/>
      <c r="N22" s="17"/>
      <c r="O22" s="17"/>
      <c r="P22" s="17"/>
      <c r="Q22" s="17"/>
      <c r="R22" s="16"/>
      <c r="S22" s="17"/>
      <c r="T22" s="17"/>
      <c r="U22" s="17"/>
      <c r="V22" s="17"/>
      <c r="W22" s="15"/>
      <c r="X22" s="17"/>
      <c r="Y22" s="16"/>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7" x14ac:dyDescent="0.25">
      <c r="A23" s="15"/>
      <c r="B23" s="64">
        <v>2034</v>
      </c>
      <c r="C23" s="82" t="str">
        <f>'admin - HIDE'!AG23</f>
        <v/>
      </c>
      <c r="D23" s="102">
        <v>12945.710777982564</v>
      </c>
      <c r="E23" s="15"/>
      <c r="F23" s="15"/>
      <c r="G23" s="15"/>
      <c r="H23" s="15"/>
      <c r="I23" s="15"/>
      <c r="J23" s="17"/>
      <c r="K23" s="15"/>
      <c r="L23" s="15"/>
      <c r="M23" s="15"/>
      <c r="N23" s="17"/>
      <c r="O23" s="17"/>
      <c r="P23" s="17"/>
      <c r="Q23" s="17"/>
      <c r="R23" s="16"/>
      <c r="S23" s="17"/>
      <c r="T23" s="17"/>
      <c r="U23" s="17"/>
      <c r="V23" s="17"/>
      <c r="W23" s="15"/>
      <c r="X23" s="17"/>
      <c r="Y23" s="16"/>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7" x14ac:dyDescent="0.25">
      <c r="A24" s="15"/>
      <c r="B24" s="64">
        <v>2035</v>
      </c>
      <c r="C24" s="82" t="str">
        <f>'admin - HIDE'!AG24</f>
        <v/>
      </c>
      <c r="D24" s="102">
        <v>11560.16788576239</v>
      </c>
      <c r="E24" s="15"/>
      <c r="F24" s="15"/>
      <c r="G24" s="15"/>
      <c r="H24" s="15"/>
      <c r="I24" s="15"/>
      <c r="J24" s="17"/>
      <c r="K24" s="15"/>
      <c r="L24" s="15"/>
      <c r="M24" s="15"/>
      <c r="N24" s="17"/>
      <c r="O24" s="17"/>
      <c r="P24" s="17"/>
      <c r="Q24" s="17"/>
      <c r="R24" s="16"/>
      <c r="S24" s="17"/>
      <c r="T24" s="17"/>
      <c r="U24" s="17"/>
      <c r="V24" s="17"/>
      <c r="W24" s="15"/>
      <c r="X24" s="17"/>
      <c r="Y24" s="16"/>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7" x14ac:dyDescent="0.25">
      <c r="A25" s="15"/>
      <c r="B25" s="15"/>
      <c r="C25" s="15"/>
      <c r="D25" s="15"/>
      <c r="E25" s="15"/>
      <c r="F25" s="15"/>
      <c r="G25" s="15"/>
      <c r="H25" s="15"/>
      <c r="I25" s="15"/>
      <c r="J25" s="17"/>
      <c r="K25" s="15"/>
      <c r="L25" s="15"/>
      <c r="M25" s="15"/>
      <c r="N25" s="17"/>
      <c r="O25" s="17"/>
      <c r="P25" s="17"/>
      <c r="Q25" s="17"/>
      <c r="R25" s="16"/>
      <c r="S25" s="17"/>
      <c r="T25" s="17"/>
      <c r="U25" s="17"/>
      <c r="V25" s="17"/>
      <c r="W25" s="15"/>
      <c r="X25" s="17"/>
      <c r="Y25" s="16"/>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7" x14ac:dyDescent="0.25">
      <c r="A26" s="15"/>
      <c r="B26" s="15"/>
      <c r="C26" s="15"/>
      <c r="D26" s="15"/>
      <c r="E26" s="15"/>
      <c r="F26" s="15"/>
      <c r="G26" s="15"/>
      <c r="H26" s="15"/>
      <c r="I26" s="15"/>
      <c r="J26" s="17"/>
      <c r="K26" s="15"/>
      <c r="L26" s="15"/>
      <c r="M26" s="15"/>
      <c r="N26" s="17"/>
      <c r="O26" s="17"/>
      <c r="P26" s="17"/>
      <c r="Q26" s="17"/>
      <c r="R26" s="16"/>
      <c r="S26" s="17"/>
      <c r="T26" s="17"/>
      <c r="U26" s="17"/>
      <c r="V26" s="17"/>
      <c r="W26" s="15"/>
      <c r="X26" s="17"/>
      <c r="Y26" s="16"/>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7" x14ac:dyDescent="0.25">
      <c r="A27" s="15"/>
      <c r="B27" s="15"/>
      <c r="C27" s="15"/>
      <c r="D27" s="15"/>
      <c r="E27" s="15"/>
      <c r="F27" s="15"/>
      <c r="G27" s="15"/>
      <c r="H27" s="15"/>
      <c r="I27" s="15"/>
      <c r="J27" s="17"/>
      <c r="K27" s="15"/>
      <c r="L27" s="15"/>
      <c r="M27" s="15"/>
      <c r="N27" s="17"/>
      <c r="O27" s="17"/>
      <c r="P27" s="17"/>
      <c r="Q27" s="17"/>
      <c r="R27" s="16"/>
      <c r="S27" s="17"/>
      <c r="T27" s="17"/>
      <c r="U27" s="17"/>
      <c r="V27" s="17"/>
      <c r="W27" s="15"/>
      <c r="X27" s="17"/>
      <c r="Y27" s="16"/>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7" x14ac:dyDescent="0.25">
      <c r="A28" s="15"/>
      <c r="B28" s="15"/>
      <c r="C28" s="15"/>
      <c r="D28" s="15"/>
      <c r="E28" s="15"/>
      <c r="F28" s="15"/>
      <c r="G28" s="15"/>
      <c r="H28" s="15"/>
      <c r="I28" s="15"/>
      <c r="J28" s="17"/>
      <c r="K28" s="15"/>
      <c r="L28" s="15"/>
      <c r="M28" s="15"/>
      <c r="N28" s="17"/>
      <c r="O28" s="17"/>
      <c r="P28" s="17"/>
      <c r="Q28" s="17"/>
      <c r="R28" s="16"/>
      <c r="S28" s="17"/>
      <c r="T28" s="17"/>
      <c r="U28" s="17"/>
      <c r="V28" s="17"/>
      <c r="W28" s="15"/>
      <c r="X28" s="17"/>
      <c r="Y28" s="16"/>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7" x14ac:dyDescent="0.25">
      <c r="A29" s="15"/>
      <c r="B29" s="15"/>
      <c r="C29" s="15"/>
      <c r="D29" s="15"/>
      <c r="E29" s="15"/>
      <c r="F29" s="15"/>
      <c r="G29" s="15"/>
      <c r="H29" s="15"/>
      <c r="I29" s="15"/>
      <c r="J29" s="17"/>
      <c r="K29" s="15"/>
      <c r="L29" s="15"/>
      <c r="M29" s="15"/>
      <c r="N29" s="17"/>
      <c r="O29" s="17"/>
      <c r="P29" s="17"/>
      <c r="Q29" s="17"/>
      <c r="R29" s="16"/>
      <c r="S29" s="17"/>
      <c r="T29" s="17"/>
      <c r="U29" s="17"/>
      <c r="V29" s="17"/>
      <c r="W29" s="15"/>
      <c r="X29" s="17"/>
      <c r="Y29" s="16"/>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7" x14ac:dyDescent="0.25">
      <c r="A30" s="15"/>
      <c r="B30" s="15"/>
      <c r="C30" s="15"/>
      <c r="D30" s="15"/>
      <c r="E30" s="15"/>
      <c r="F30" s="15"/>
      <c r="G30" s="15"/>
      <c r="H30" s="15"/>
      <c r="I30" s="15"/>
      <c r="J30" s="17"/>
      <c r="K30" s="15"/>
      <c r="L30" s="15"/>
      <c r="M30" s="15"/>
      <c r="N30" s="17"/>
      <c r="O30" s="17"/>
      <c r="P30" s="17"/>
      <c r="Q30" s="17"/>
      <c r="R30" s="16"/>
      <c r="S30" s="17"/>
      <c r="T30" s="17"/>
      <c r="U30" s="17"/>
      <c r="V30" s="17"/>
      <c r="W30" s="15"/>
      <c r="X30" s="17"/>
      <c r="Y30" s="16"/>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7" x14ac:dyDescent="0.25">
      <c r="A31" s="15"/>
      <c r="B31" s="15"/>
      <c r="C31" s="15"/>
      <c r="D31" s="15"/>
      <c r="E31" s="15"/>
      <c r="F31" s="15"/>
      <c r="G31" s="15"/>
      <c r="H31" s="15"/>
      <c r="I31" s="15"/>
      <c r="J31" s="17"/>
      <c r="K31" s="15"/>
      <c r="L31" s="15"/>
      <c r="M31" s="15"/>
      <c r="N31" s="17"/>
      <c r="O31" s="17"/>
      <c r="P31" s="17"/>
      <c r="Q31" s="17"/>
      <c r="R31" s="16"/>
      <c r="S31" s="17"/>
      <c r="T31" s="17"/>
      <c r="U31" s="17"/>
      <c r="V31" s="17"/>
      <c r="W31" s="15"/>
      <c r="X31" s="17"/>
      <c r="Y31" s="16"/>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7" x14ac:dyDescent="0.25">
      <c r="A32" s="15"/>
      <c r="B32" s="15"/>
      <c r="C32" s="15"/>
      <c r="D32" s="15"/>
      <c r="E32" s="15"/>
      <c r="F32" s="15"/>
      <c r="G32" s="15"/>
      <c r="H32" s="15"/>
      <c r="I32" s="15"/>
      <c r="J32" s="17"/>
      <c r="K32" s="15"/>
      <c r="L32" s="15"/>
      <c r="M32" s="15"/>
      <c r="N32" s="17"/>
      <c r="O32" s="17"/>
      <c r="P32" s="17"/>
      <c r="Q32" s="17"/>
      <c r="R32" s="16"/>
      <c r="S32" s="17"/>
      <c r="T32" s="17"/>
      <c r="U32" s="17"/>
      <c r="V32" s="17"/>
      <c r="W32" s="15"/>
      <c r="X32" s="17"/>
      <c r="Y32" s="16"/>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A33" s="15"/>
      <c r="B33" s="15"/>
      <c r="C33" s="15"/>
      <c r="D33" s="15"/>
      <c r="E33" s="15"/>
      <c r="F33" s="15"/>
      <c r="G33" s="15"/>
      <c r="H33" s="15"/>
      <c r="I33" s="15"/>
      <c r="J33" s="17"/>
      <c r="K33" s="15"/>
      <c r="L33" s="15"/>
      <c r="M33" s="15"/>
      <c r="N33" s="17"/>
      <c r="O33" s="17"/>
      <c r="P33" s="17"/>
      <c r="Q33" s="17"/>
      <c r="R33" s="16"/>
      <c r="S33" s="17"/>
      <c r="T33" s="17"/>
      <c r="U33" s="17"/>
      <c r="V33" s="17"/>
      <c r="W33" s="15"/>
      <c r="X33" s="17"/>
      <c r="Y33" s="16"/>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7"/>
      <c r="K34" s="15"/>
      <c r="L34" s="15"/>
      <c r="M34" s="15"/>
      <c r="N34" s="17"/>
      <c r="O34" s="17"/>
      <c r="P34" s="17"/>
      <c r="Q34" s="17"/>
      <c r="R34" s="16"/>
      <c r="S34" s="17"/>
      <c r="T34" s="17"/>
      <c r="U34" s="17"/>
      <c r="V34" s="17"/>
      <c r="W34" s="15"/>
      <c r="X34" s="17"/>
      <c r="Y34" s="16"/>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7"/>
      <c r="K35" s="15"/>
      <c r="L35" s="15"/>
      <c r="M35" s="15"/>
      <c r="N35" s="17"/>
      <c r="O35" s="17"/>
      <c r="P35" s="17"/>
      <c r="Q35" s="17"/>
      <c r="R35" s="16"/>
      <c r="S35" s="17"/>
      <c r="T35" s="17"/>
      <c r="U35" s="17"/>
      <c r="V35" s="17"/>
      <c r="W35" s="15"/>
      <c r="X35" s="17"/>
      <c r="Y35" s="16"/>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7"/>
      <c r="K36" s="15"/>
      <c r="L36" s="15"/>
      <c r="M36" s="15"/>
      <c r="N36" s="17"/>
      <c r="O36" s="17"/>
      <c r="P36" s="17"/>
      <c r="Q36" s="17"/>
      <c r="R36" s="16"/>
      <c r="S36" s="17"/>
      <c r="T36" s="17"/>
      <c r="U36" s="17"/>
      <c r="V36" s="17"/>
      <c r="W36" s="15"/>
      <c r="X36" s="17"/>
      <c r="Y36" s="16"/>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7"/>
      <c r="K37" s="15"/>
      <c r="L37" s="15"/>
      <c r="M37" s="15"/>
      <c r="N37" s="17"/>
      <c r="O37" s="17"/>
      <c r="P37" s="17"/>
      <c r="Q37" s="17"/>
      <c r="R37" s="16"/>
      <c r="S37" s="17"/>
      <c r="T37" s="17"/>
      <c r="U37" s="17"/>
      <c r="V37" s="17"/>
      <c r="W37" s="15"/>
      <c r="X37" s="17"/>
      <c r="Y37" s="16"/>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7"/>
      <c r="K38" s="15"/>
      <c r="L38" s="15"/>
      <c r="M38" s="15"/>
      <c r="N38" s="17"/>
      <c r="O38" s="17"/>
      <c r="P38" s="17"/>
      <c r="Q38" s="17"/>
      <c r="R38" s="16"/>
      <c r="S38" s="17"/>
      <c r="T38" s="17"/>
      <c r="U38" s="17"/>
      <c r="V38" s="17"/>
      <c r="W38" s="15"/>
      <c r="X38" s="17"/>
      <c r="Y38" s="16"/>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7"/>
      <c r="K39" s="15"/>
      <c r="L39" s="15"/>
      <c r="M39" s="15"/>
      <c r="N39" s="17"/>
      <c r="O39" s="17"/>
      <c r="P39" s="17"/>
      <c r="Q39" s="17"/>
      <c r="R39" s="16"/>
      <c r="S39" s="17"/>
      <c r="T39" s="17"/>
      <c r="U39" s="17"/>
      <c r="V39" s="17"/>
      <c r="W39" s="15"/>
      <c r="X39" s="17"/>
      <c r="Y39" s="16"/>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7"/>
      <c r="K40" s="15"/>
      <c r="L40" s="15"/>
      <c r="M40" s="15"/>
      <c r="N40" s="17"/>
      <c r="O40" s="17"/>
      <c r="P40" s="17"/>
      <c r="Q40" s="17"/>
      <c r="R40" s="16"/>
      <c r="S40" s="17"/>
      <c r="T40" s="17"/>
      <c r="U40" s="17"/>
      <c r="V40" s="17"/>
      <c r="W40" s="15"/>
      <c r="X40" s="17"/>
      <c r="Y40" s="16"/>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7"/>
      <c r="K41" s="15"/>
      <c r="L41" s="15"/>
      <c r="M41" s="15"/>
      <c r="N41" s="17"/>
      <c r="O41" s="17"/>
      <c r="P41" s="17"/>
      <c r="Q41" s="17"/>
      <c r="R41" s="16"/>
      <c r="S41" s="17"/>
      <c r="T41" s="17"/>
      <c r="U41" s="17"/>
      <c r="V41" s="17"/>
      <c r="W41" s="15"/>
      <c r="X41" s="17"/>
      <c r="Y41" s="16"/>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7"/>
      <c r="K42" s="15"/>
      <c r="L42" s="15"/>
      <c r="M42" s="15"/>
      <c r="N42" s="17"/>
      <c r="O42" s="17"/>
      <c r="P42" s="17"/>
      <c r="Q42" s="17"/>
      <c r="R42" s="16"/>
      <c r="S42" s="17"/>
      <c r="T42" s="17"/>
      <c r="U42" s="17"/>
      <c r="V42" s="17"/>
      <c r="W42" s="15"/>
      <c r="X42" s="17"/>
      <c r="Y42" s="16"/>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7"/>
      <c r="K43" s="15"/>
      <c r="L43" s="15"/>
      <c r="M43" s="15"/>
      <c r="N43" s="17"/>
      <c r="O43" s="17"/>
      <c r="P43" s="17"/>
      <c r="Q43" s="17"/>
      <c r="R43" s="16"/>
      <c r="S43" s="17"/>
      <c r="T43" s="17"/>
      <c r="U43" s="17"/>
      <c r="V43" s="17"/>
      <c r="W43" s="15"/>
      <c r="X43" s="17"/>
      <c r="Y43" s="16"/>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7"/>
      <c r="K44" s="15"/>
      <c r="L44" s="15"/>
      <c r="M44" s="15"/>
      <c r="N44" s="17"/>
      <c r="O44" s="17"/>
      <c r="P44" s="17"/>
      <c r="Q44" s="17"/>
      <c r="R44" s="16"/>
      <c r="S44" s="17"/>
      <c r="T44" s="17"/>
      <c r="U44" s="17"/>
      <c r="V44" s="17"/>
      <c r="W44" s="15"/>
      <c r="X44" s="17"/>
      <c r="Y44" s="16"/>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7"/>
      <c r="K45" s="15"/>
      <c r="L45" s="15"/>
      <c r="M45" s="15"/>
      <c r="N45" s="17"/>
      <c r="O45" s="17"/>
      <c r="P45" s="17"/>
      <c r="Q45" s="17"/>
      <c r="R45" s="16"/>
      <c r="S45" s="17"/>
      <c r="T45" s="17"/>
      <c r="U45" s="17"/>
      <c r="V45" s="17"/>
      <c r="W45" s="15"/>
      <c r="X45" s="17"/>
      <c r="Y45" s="16"/>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A46" s="15"/>
      <c r="B46" s="15"/>
      <c r="C46" s="15"/>
      <c r="D46" s="15"/>
      <c r="E46" s="15"/>
      <c r="F46" s="15"/>
      <c r="G46" s="15"/>
      <c r="H46" s="15"/>
      <c r="I46" s="15"/>
      <c r="J46" s="17"/>
      <c r="K46" s="15"/>
      <c r="L46" s="15"/>
      <c r="M46" s="15"/>
      <c r="N46" s="17"/>
      <c r="O46" s="17"/>
      <c r="P46" s="17"/>
      <c r="Q46" s="17"/>
      <c r="R46" s="16"/>
      <c r="S46" s="17"/>
      <c r="T46" s="17"/>
      <c r="U46" s="17"/>
      <c r="V46" s="17"/>
      <c r="W46" s="15"/>
      <c r="X46" s="17"/>
      <c r="Y46" s="16"/>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A47" s="15"/>
      <c r="B47" s="15"/>
      <c r="C47" s="15"/>
      <c r="D47" s="15"/>
      <c r="E47" s="15"/>
      <c r="F47" s="15"/>
      <c r="G47" s="15"/>
      <c r="H47" s="15"/>
      <c r="I47" s="15"/>
      <c r="J47" s="17"/>
      <c r="K47" s="15"/>
      <c r="L47" s="15"/>
      <c r="M47" s="15"/>
      <c r="N47" s="17"/>
      <c r="O47" s="17"/>
      <c r="P47" s="17"/>
      <c r="Q47" s="17"/>
      <c r="R47" s="16"/>
      <c r="S47" s="17"/>
      <c r="T47" s="17"/>
      <c r="U47" s="17"/>
      <c r="V47" s="17"/>
      <c r="W47" s="15"/>
      <c r="X47" s="17"/>
      <c r="Y47" s="16"/>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A48" s="15"/>
      <c r="B48" s="15"/>
      <c r="C48" s="15"/>
      <c r="D48" s="15"/>
      <c r="E48" s="15"/>
      <c r="F48" s="15"/>
      <c r="G48" s="15"/>
      <c r="H48" s="15"/>
      <c r="I48" s="15"/>
      <c r="J48" s="17"/>
      <c r="K48" s="15"/>
      <c r="L48" s="15"/>
      <c r="M48" s="15"/>
      <c r="N48" s="17"/>
      <c r="O48" s="17"/>
      <c r="P48" s="17"/>
      <c r="Q48" s="17"/>
      <c r="R48" s="16"/>
      <c r="S48" s="17"/>
      <c r="T48" s="17"/>
      <c r="U48" s="17"/>
      <c r="V48" s="17"/>
      <c r="W48" s="15"/>
      <c r="X48" s="17"/>
      <c r="Y48" s="16"/>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A49" s="15"/>
      <c r="B49" s="15"/>
      <c r="C49" s="15"/>
      <c r="D49" s="15"/>
      <c r="E49" s="15"/>
      <c r="F49" s="15"/>
      <c r="G49" s="15"/>
      <c r="H49" s="15"/>
      <c r="I49" s="15"/>
      <c r="J49" s="17"/>
      <c r="K49" s="15"/>
      <c r="L49" s="15"/>
      <c r="M49" s="15"/>
      <c r="N49" s="17"/>
      <c r="O49" s="17"/>
      <c r="P49" s="17"/>
      <c r="Q49" s="17"/>
      <c r="R49" s="16"/>
      <c r="S49" s="17"/>
      <c r="T49" s="17"/>
      <c r="U49" s="17"/>
      <c r="V49" s="17"/>
      <c r="W49" s="15"/>
      <c r="X49" s="17"/>
      <c r="Y49" s="16"/>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A50" s="15"/>
      <c r="B50" s="15"/>
      <c r="C50" s="15"/>
      <c r="D50" s="15"/>
      <c r="E50" s="15"/>
      <c r="F50" s="15"/>
      <c r="G50" s="15"/>
      <c r="H50" s="15"/>
      <c r="I50" s="15"/>
      <c r="J50" s="17"/>
      <c r="K50" s="15"/>
      <c r="L50" s="15"/>
      <c r="M50" s="15"/>
      <c r="N50" s="17"/>
      <c r="O50" s="17"/>
      <c r="P50" s="17"/>
      <c r="Q50" s="17"/>
      <c r="R50" s="16"/>
      <c r="S50" s="17"/>
      <c r="T50" s="17"/>
      <c r="U50" s="17"/>
      <c r="V50" s="17"/>
      <c r="W50" s="15"/>
      <c r="X50" s="17"/>
      <c r="Y50" s="16"/>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A51" s="15"/>
      <c r="B51" s="15"/>
      <c r="C51" s="15"/>
      <c r="D51" s="15"/>
      <c r="E51" s="15"/>
      <c r="F51" s="15"/>
      <c r="G51" s="15"/>
      <c r="H51" s="15"/>
      <c r="I51" s="15"/>
      <c r="J51" s="17"/>
      <c r="K51" s="15"/>
      <c r="L51" s="15"/>
      <c r="M51" s="15"/>
      <c r="N51" s="17"/>
      <c r="O51" s="17"/>
      <c r="P51" s="17"/>
      <c r="Q51" s="17"/>
      <c r="R51" s="16"/>
      <c r="S51" s="17"/>
      <c r="T51" s="17"/>
      <c r="U51" s="17"/>
      <c r="V51" s="17"/>
      <c r="W51" s="15"/>
      <c r="X51" s="17"/>
      <c r="Y51" s="16"/>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52" s="15"/>
      <c r="B52" s="15"/>
      <c r="C52" s="15"/>
      <c r="D52" s="15"/>
      <c r="E52" s="15"/>
      <c r="F52" s="15"/>
      <c r="G52" s="15"/>
      <c r="H52" s="15"/>
      <c r="I52" s="15"/>
      <c r="J52" s="17"/>
      <c r="K52" s="15"/>
      <c r="L52" s="15"/>
      <c r="M52" s="15"/>
      <c r="N52" s="17"/>
      <c r="O52" s="17"/>
      <c r="P52" s="17"/>
      <c r="Q52" s="17"/>
      <c r="R52" s="16"/>
      <c r="S52" s="17"/>
      <c r="T52" s="17"/>
      <c r="U52" s="17"/>
      <c r="V52" s="17"/>
      <c r="W52" s="15"/>
      <c r="X52" s="17"/>
      <c r="Y52" s="16"/>
      <c r="Z52" s="15"/>
      <c r="AA52" s="15"/>
      <c r="AB52" s="15"/>
      <c r="AC52" s="15"/>
      <c r="AD52" s="15"/>
      <c r="AE52" s="15"/>
      <c r="AF52" s="15"/>
      <c r="AG52" s="15"/>
      <c r="AH52" s="15"/>
      <c r="AI52" s="15"/>
      <c r="AJ52" s="15"/>
      <c r="AK52" s="15"/>
      <c r="AL52" s="15"/>
      <c r="AM52" s="15"/>
      <c r="AN52" s="15"/>
      <c r="AO52" s="15"/>
      <c r="AP52" s="15"/>
      <c r="AQ52" s="15"/>
      <c r="AR52" s="15"/>
      <c r="AS52" s="15"/>
      <c r="AT52" s="15"/>
      <c r="AU52" s="15"/>
    </row>
    <row r="53" spans="1:47" x14ac:dyDescent="0.25">
      <c r="A53" s="15"/>
      <c r="B53" s="15"/>
      <c r="C53" s="15"/>
      <c r="D53" s="15"/>
      <c r="E53" s="15"/>
      <c r="F53" s="15"/>
      <c r="G53" s="15"/>
      <c r="H53" s="15"/>
      <c r="I53" s="15"/>
      <c r="J53" s="17"/>
      <c r="K53" s="15"/>
      <c r="L53" s="15"/>
      <c r="M53" s="15"/>
      <c r="N53" s="17"/>
      <c r="O53" s="17"/>
      <c r="P53" s="17"/>
      <c r="Q53" s="17"/>
      <c r="R53" s="16"/>
      <c r="S53" s="17"/>
      <c r="T53" s="17"/>
      <c r="U53" s="17"/>
      <c r="V53" s="17"/>
      <c r="W53" s="15"/>
      <c r="X53" s="17"/>
      <c r="Y53" s="16"/>
      <c r="Z53" s="15"/>
      <c r="AA53" s="15"/>
      <c r="AB53" s="15"/>
      <c r="AC53" s="15"/>
      <c r="AD53" s="15"/>
      <c r="AE53" s="15"/>
      <c r="AF53" s="15"/>
      <c r="AG53" s="15"/>
      <c r="AH53" s="15"/>
      <c r="AI53" s="15"/>
      <c r="AJ53" s="15"/>
      <c r="AK53" s="15"/>
      <c r="AL53" s="15"/>
      <c r="AM53" s="15"/>
      <c r="AN53" s="15"/>
      <c r="AO53" s="15"/>
      <c r="AP53" s="15"/>
      <c r="AQ53" s="15"/>
      <c r="AR53" s="15"/>
      <c r="AS53" s="15"/>
      <c r="AT53" s="15"/>
      <c r="AU53" s="15"/>
    </row>
    <row r="54" spans="1:47" x14ac:dyDescent="0.25">
      <c r="A54" s="15"/>
      <c r="B54" s="15"/>
      <c r="C54" s="15"/>
      <c r="D54" s="15"/>
      <c r="E54" s="15"/>
      <c r="F54" s="15"/>
      <c r="G54" s="15"/>
      <c r="H54" s="15"/>
      <c r="I54" s="15"/>
      <c r="J54" s="17"/>
      <c r="K54" s="15"/>
      <c r="L54" s="15"/>
      <c r="M54" s="15"/>
      <c r="N54" s="17"/>
      <c r="O54" s="17"/>
      <c r="P54" s="17"/>
      <c r="Q54" s="17"/>
      <c r="R54" s="16"/>
      <c r="S54" s="17"/>
      <c r="T54" s="17"/>
      <c r="U54" s="17"/>
      <c r="V54" s="17"/>
      <c r="W54" s="15"/>
      <c r="X54" s="17"/>
      <c r="Y54" s="16"/>
      <c r="Z54" s="15"/>
      <c r="AA54" s="15"/>
      <c r="AB54" s="15"/>
      <c r="AC54" s="15"/>
      <c r="AD54" s="15"/>
      <c r="AE54" s="15"/>
      <c r="AF54" s="15"/>
      <c r="AG54" s="15"/>
      <c r="AH54" s="15"/>
      <c r="AI54" s="15"/>
      <c r="AJ54" s="15"/>
      <c r="AK54" s="15"/>
      <c r="AL54" s="15"/>
      <c r="AM54" s="15"/>
      <c r="AN54" s="15"/>
      <c r="AO54" s="15"/>
      <c r="AP54" s="15"/>
      <c r="AQ54" s="15"/>
      <c r="AR54" s="15"/>
      <c r="AS54" s="15"/>
      <c r="AT54" s="15"/>
      <c r="AU54" s="15"/>
    </row>
    <row r="55" spans="1:47" x14ac:dyDescent="0.25">
      <c r="A55" s="15"/>
      <c r="B55" s="15"/>
      <c r="C55" s="15"/>
      <c r="D55" s="15"/>
      <c r="E55" s="15"/>
      <c r="F55" s="15"/>
      <c r="G55" s="15"/>
      <c r="H55" s="15"/>
      <c r="I55" s="15"/>
      <c r="J55" s="17"/>
      <c r="K55" s="15"/>
      <c r="L55" s="15"/>
      <c r="M55" s="15"/>
      <c r="N55" s="17"/>
      <c r="O55" s="17"/>
      <c r="P55" s="17"/>
      <c r="Q55" s="17"/>
      <c r="R55" s="16"/>
      <c r="S55" s="17"/>
      <c r="T55" s="17"/>
      <c r="U55" s="17"/>
      <c r="V55" s="17"/>
      <c r="W55" s="15"/>
      <c r="X55" s="17"/>
      <c r="Y55" s="16"/>
      <c r="Z55" s="15"/>
      <c r="AA55" s="15"/>
      <c r="AB55" s="15"/>
      <c r="AC55" s="15"/>
      <c r="AD55" s="15"/>
      <c r="AE55" s="15"/>
      <c r="AF55" s="15"/>
      <c r="AG55" s="15"/>
      <c r="AH55" s="15"/>
      <c r="AI55" s="15"/>
      <c r="AJ55" s="15"/>
      <c r="AK55" s="15"/>
      <c r="AL55" s="15"/>
      <c r="AM55" s="15"/>
      <c r="AN55" s="15"/>
      <c r="AO55" s="15"/>
      <c r="AP55" s="15"/>
      <c r="AQ55" s="15"/>
      <c r="AR55" s="15"/>
      <c r="AS55" s="15"/>
      <c r="AT55" s="15"/>
      <c r="AU55" s="15"/>
    </row>
    <row r="56" spans="1:47" x14ac:dyDescent="0.25">
      <c r="A56" s="15"/>
      <c r="B56" s="15"/>
      <c r="C56" s="15"/>
      <c r="D56" s="15"/>
      <c r="E56" s="15"/>
      <c r="F56" s="15"/>
      <c r="G56" s="15"/>
      <c r="H56" s="15"/>
      <c r="I56" s="15"/>
      <c r="J56" s="17"/>
      <c r="K56" s="15"/>
      <c r="L56" s="15"/>
      <c r="M56" s="15"/>
      <c r="N56" s="17"/>
      <c r="O56" s="17"/>
      <c r="P56" s="17"/>
      <c r="Q56" s="17"/>
      <c r="R56" s="16"/>
      <c r="S56" s="17"/>
      <c r="T56" s="17"/>
      <c r="U56" s="17"/>
      <c r="V56" s="17"/>
      <c r="W56" s="15"/>
      <c r="X56" s="17"/>
      <c r="Y56" s="16"/>
      <c r="Z56" s="15"/>
      <c r="AA56" s="15"/>
      <c r="AB56" s="15"/>
      <c r="AC56" s="1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7"/>
      <c r="K57" s="15"/>
      <c r="L57" s="15"/>
      <c r="M57" s="15"/>
      <c r="N57" s="17"/>
      <c r="O57" s="17"/>
      <c r="P57" s="17"/>
      <c r="Q57" s="17"/>
      <c r="R57" s="16"/>
      <c r="S57" s="17"/>
      <c r="T57" s="17"/>
      <c r="U57" s="17"/>
      <c r="V57" s="17"/>
      <c r="W57" s="15"/>
      <c r="X57" s="17"/>
      <c r="Y57" s="16"/>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7"/>
      <c r="K58" s="15"/>
      <c r="L58" s="15"/>
      <c r="M58" s="15"/>
      <c r="N58" s="17"/>
      <c r="O58" s="17"/>
      <c r="P58" s="17"/>
      <c r="Q58" s="17"/>
      <c r="R58" s="16"/>
      <c r="S58" s="17"/>
      <c r="T58" s="17"/>
      <c r="U58" s="17"/>
      <c r="V58" s="17"/>
      <c r="W58" s="15"/>
      <c r="X58" s="17"/>
      <c r="Y58" s="16"/>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7"/>
      <c r="K59" s="15"/>
      <c r="L59" s="15"/>
      <c r="M59" s="15"/>
      <c r="N59" s="17"/>
      <c r="O59" s="17"/>
      <c r="P59" s="17"/>
      <c r="Q59" s="17"/>
      <c r="R59" s="16"/>
      <c r="S59" s="17"/>
      <c r="T59" s="17"/>
      <c r="U59" s="17"/>
      <c r="V59" s="17"/>
      <c r="W59" s="15"/>
      <c r="X59" s="17"/>
      <c r="Y59" s="16"/>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7"/>
      <c r="K60" s="15"/>
      <c r="L60" s="15"/>
      <c r="M60" s="15"/>
      <c r="N60" s="17"/>
      <c r="O60" s="17"/>
      <c r="P60" s="17"/>
      <c r="Q60" s="17"/>
      <c r="R60" s="16"/>
      <c r="S60" s="17"/>
      <c r="T60" s="17"/>
      <c r="U60" s="17"/>
      <c r="V60" s="17"/>
      <c r="W60" s="15"/>
      <c r="X60" s="17"/>
      <c r="Y60" s="16"/>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7"/>
      <c r="K61" s="15"/>
      <c r="L61" s="15"/>
      <c r="M61" s="15"/>
      <c r="N61" s="17"/>
      <c r="O61" s="17"/>
      <c r="P61" s="17"/>
      <c r="Q61" s="17"/>
      <c r="R61" s="16"/>
      <c r="S61" s="17"/>
      <c r="T61" s="17"/>
      <c r="U61" s="17"/>
      <c r="V61" s="17"/>
      <c r="W61" s="15"/>
      <c r="X61" s="17"/>
      <c r="Y61" s="16"/>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7"/>
      <c r="K62" s="15"/>
      <c r="L62" s="15"/>
      <c r="M62" s="15"/>
      <c r="N62" s="17"/>
      <c r="O62" s="17"/>
      <c r="P62" s="17"/>
      <c r="Q62" s="17"/>
      <c r="R62" s="16"/>
      <c r="S62" s="17"/>
      <c r="T62" s="17"/>
      <c r="U62" s="17"/>
      <c r="V62" s="17"/>
      <c r="W62" s="15"/>
      <c r="X62" s="17"/>
      <c r="Y62" s="16"/>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7"/>
      <c r="K63" s="15"/>
      <c r="L63" s="15"/>
      <c r="M63" s="15"/>
      <c r="N63" s="17"/>
      <c r="O63" s="17"/>
      <c r="P63" s="17"/>
      <c r="Q63" s="17"/>
      <c r="R63" s="16"/>
      <c r="S63" s="17"/>
      <c r="T63" s="17"/>
      <c r="U63" s="17"/>
      <c r="V63" s="17"/>
      <c r="W63" s="15"/>
      <c r="X63" s="17"/>
      <c r="Y63" s="16"/>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7"/>
      <c r="K64" s="15"/>
      <c r="L64" s="15"/>
      <c r="M64" s="15"/>
      <c r="N64" s="17"/>
      <c r="O64" s="17"/>
      <c r="P64" s="17"/>
      <c r="Q64" s="17"/>
      <c r="R64" s="16"/>
      <c r="S64" s="17"/>
      <c r="T64" s="17"/>
      <c r="U64" s="17"/>
      <c r="V64" s="17"/>
      <c r="W64" s="15"/>
      <c r="X64" s="17"/>
      <c r="Y64" s="16"/>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7"/>
      <c r="K65" s="15"/>
      <c r="L65" s="15"/>
      <c r="M65" s="15"/>
      <c r="N65" s="17"/>
      <c r="O65" s="17"/>
      <c r="P65" s="17"/>
      <c r="Q65" s="17"/>
      <c r="R65" s="16"/>
      <c r="S65" s="17"/>
      <c r="T65" s="17"/>
      <c r="U65" s="17"/>
      <c r="V65" s="17"/>
      <c r="W65" s="15"/>
      <c r="X65" s="17"/>
      <c r="Y65" s="16"/>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7"/>
      <c r="K66" s="15"/>
      <c r="L66" s="15"/>
      <c r="M66" s="15"/>
      <c r="N66" s="17"/>
      <c r="O66" s="17"/>
      <c r="P66" s="17"/>
      <c r="Q66" s="17"/>
      <c r="R66" s="16"/>
      <c r="S66" s="17"/>
      <c r="T66" s="17"/>
      <c r="U66" s="17"/>
      <c r="V66" s="17"/>
      <c r="W66" s="15"/>
      <c r="X66" s="17"/>
      <c r="Y66" s="16"/>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7"/>
      <c r="K67" s="15"/>
      <c r="L67" s="15"/>
      <c r="M67" s="15"/>
      <c r="N67" s="17"/>
      <c r="O67" s="17"/>
      <c r="P67" s="17"/>
      <c r="Q67" s="17"/>
      <c r="R67" s="16"/>
      <c r="S67" s="17"/>
      <c r="T67" s="17"/>
      <c r="U67" s="17"/>
      <c r="V67" s="17"/>
      <c r="W67" s="15"/>
      <c r="X67" s="17"/>
      <c r="Y67" s="16"/>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7"/>
      <c r="K68" s="15"/>
      <c r="L68" s="15"/>
      <c r="M68" s="15"/>
      <c r="N68" s="17"/>
      <c r="O68" s="17"/>
      <c r="P68" s="17"/>
      <c r="Q68" s="17"/>
      <c r="R68" s="16"/>
      <c r="S68" s="17"/>
      <c r="T68" s="17"/>
      <c r="U68" s="17"/>
      <c r="V68" s="17"/>
      <c r="W68" s="15"/>
      <c r="X68" s="17"/>
      <c r="Y68" s="16"/>
      <c r="Z68" s="15"/>
      <c r="AA68" s="15"/>
      <c r="AB68" s="15"/>
      <c r="AC68" s="15"/>
      <c r="AD68" s="15"/>
      <c r="AE68" s="15"/>
      <c r="AF68" s="15"/>
      <c r="AG68" s="15"/>
      <c r="AH68" s="15"/>
      <c r="AI68" s="15"/>
      <c r="AJ68" s="15"/>
      <c r="AK68" s="15"/>
      <c r="AL68" s="15"/>
      <c r="AM68" s="15"/>
      <c r="AN68" s="15"/>
      <c r="AO68" s="15"/>
      <c r="AP68" s="15"/>
      <c r="AQ68" s="15"/>
      <c r="AR68" s="15"/>
      <c r="AS68" s="15"/>
      <c r="AT68" s="15"/>
      <c r="AU68" s="15"/>
    </row>
  </sheetData>
  <mergeCells count="19">
    <mergeCell ref="B3:D4"/>
    <mergeCell ref="H3:H4"/>
    <mergeCell ref="G3:G4"/>
    <mergeCell ref="F3:F4"/>
    <mergeCell ref="K3:K4"/>
    <mergeCell ref="I3:I4"/>
    <mergeCell ref="Z3:Z4"/>
    <mergeCell ref="Y3:Y4"/>
    <mergeCell ref="W3:W4"/>
    <mergeCell ref="X3:X4"/>
    <mergeCell ref="J3:J4"/>
    <mergeCell ref="U3:V3"/>
    <mergeCell ref="T3:T4"/>
    <mergeCell ref="S3:S4"/>
    <mergeCell ref="R3:R4"/>
    <mergeCell ref="N3:O4"/>
    <mergeCell ref="P3:Q4"/>
    <mergeCell ref="M3:M4"/>
    <mergeCell ref="L3:L4"/>
  </mergeCells>
  <conditionalFormatting sqref="N5:O14 Q5:Z14 G5:J14">
    <cfRule type="expression" dxfId="348" priority="14">
      <formula>$K5="NO"</formula>
    </cfRule>
  </conditionalFormatting>
  <conditionalFormatting sqref="K5:L14">
    <cfRule type="cellIs" dxfId="347" priority="10" operator="equal">
      <formula>"YES"</formula>
    </cfRule>
  </conditionalFormatting>
  <conditionalFormatting sqref="K5:L14">
    <cfRule type="expression" dxfId="346" priority="9">
      <formula>$K5="NO"</formula>
    </cfRule>
  </conditionalFormatting>
  <conditionalFormatting sqref="D5:D24">
    <cfRule type="cellIs" dxfId="345" priority="4" operator="lessThan">
      <formula>0</formula>
    </cfRule>
    <cfRule type="expression" dxfId="344" priority="6">
      <formula>"AND('admin - HIDE'!$AE$5&lt;0,'admin - HIDE'!$AC$5&gt;0)"</formula>
    </cfRule>
  </conditionalFormatting>
  <conditionalFormatting sqref="C5:C24">
    <cfRule type="iconSet" priority="5">
      <iconSet iconSet="3Symbols2">
        <cfvo type="percent" val="0"/>
        <cfvo type="num" val="0"/>
        <cfvo type="num" val="0"/>
      </iconSet>
    </cfRule>
  </conditionalFormatting>
  <conditionalFormatting sqref="P5:P14">
    <cfRule type="expression" dxfId="343" priority="3">
      <formula>$K5="NO"</formula>
    </cfRule>
  </conditionalFormatting>
  <conditionalFormatting sqref="F5:F14">
    <cfRule type="expression" dxfId="342" priority="2">
      <formula>$K5="NO"</formula>
    </cfRule>
  </conditionalFormatting>
  <conditionalFormatting sqref="M5:M14">
    <cfRule type="expression" dxfId="341" priority="1">
      <formula>$K5="NO"</formula>
    </cfRule>
  </conditionalFormatting>
  <dataValidations count="7">
    <dataValidation type="whole" operator="greaterThanOrEqual" allowBlank="1" showInputMessage="1" showErrorMessage="1" error="Input a number greater than or equal to 0" sqref="N5:N14">
      <formula1>0</formula1>
    </dataValidation>
    <dataValidation type="whole" errorStyle="warning" allowBlank="1" showInputMessage="1" showErrorMessage="1" error="If the project results in higher energy costs, you should not use IERF funds for it._x000a__x000a_If the project generates energy, this value can be below 0. Otherwise, make sure it is positive." sqref="P5:P14">
      <formula1>0</formula1>
      <formula2>N5</formula2>
    </dataValidation>
    <dataValidation type="whole" operator="greaterThanOrEqual" allowBlank="1" showInputMessage="1" showErrorMessage="1" error="Make sure this is at least one year after the installation year" sqref="W5:W14">
      <formula1>I5</formula1>
    </dataValidation>
    <dataValidation type="decimal" operator="greaterThanOrEqual" allowBlank="1" showInputMessage="1" showErrorMessage="1" sqref="Y5:Y14">
      <formula1>0</formula1>
    </dataValidation>
    <dataValidation type="decimal" operator="greaterThanOrEqual" allowBlank="1" showInputMessage="1" showErrorMessage="1" error="Put a number greater than or equal to 0 here" sqref="J5:J14">
      <formula1>0</formula1>
    </dataValidation>
    <dataValidation type="decimal" allowBlank="1" showInputMessage="1" showErrorMessage="1" error="Put a value between 0% and 100%" sqref="U5:V14">
      <formula1>0</formula1>
      <formula2>1</formula2>
    </dataValidation>
    <dataValidation allowBlank="1" showInputMessage="1" showErrorMessage="1" prompt="In the start year you entered in the previous column, will there be enough money in the IERF to pay for it?" sqref="K3:K4"/>
  </dataValidations>
  <pageMargins left="0.7" right="0.7" top="0.75" bottom="0.75" header="0.3" footer="0.3"/>
  <pageSetup scale="3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Choose an option from the dropdown list">
          <x14:formula1>
            <xm:f>'Initial Setup'!$E$46:$E$51</xm:f>
          </x14:formula1>
          <xm:sqref>H5:H14</xm:sqref>
        </x14:dataValidation>
        <x14:dataValidation type="whole" allowBlank="1" showInputMessage="1" showErrorMessage="1" error="Choose a year within the scope of this tool (within 20 years of the first year)_x000a_">
          <x14:formula1>
            <xm:f>'Initial Setup'!$H$3</xm:f>
          </x14:formula1>
          <x14:formula2>
            <xm:f>'Initial Setup'!$E$38</xm:f>
          </x14:formula2>
          <xm:sqref>I5:I14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BD86"/>
  <sheetViews>
    <sheetView workbookViewId="0">
      <pane xSplit="3" ySplit="3" topLeftCell="D4" activePane="bottomRight" state="frozen"/>
      <selection pane="topRight" activeCell="C1" sqref="C1"/>
      <selection pane="bottomLeft" activeCell="A4" sqref="A4"/>
      <selection pane="bottomRight" activeCell="E10" sqref="E10"/>
    </sheetView>
  </sheetViews>
  <sheetFormatPr defaultRowHeight="15" x14ac:dyDescent="0.25"/>
  <cols>
    <col min="1" max="1" width="3.28515625" customWidth="1"/>
    <col min="2" max="2" width="27.5703125" customWidth="1"/>
    <col min="3" max="3" width="5.42578125" customWidth="1"/>
    <col min="4" max="7" width="13.140625" bestFit="1" customWidth="1"/>
    <col min="8" max="16" width="12.85546875" bestFit="1" customWidth="1"/>
    <col min="17" max="23" width="14.140625" bestFit="1" customWidth="1"/>
  </cols>
  <sheetData>
    <row r="1" spans="1:56" s="4" customFormat="1" ht="45.75" customHeight="1" x14ac:dyDescent="0.25">
      <c r="D1" s="95" t="str">
        <f>Instructions!B1</f>
        <v>Internal Energy Revolving Fund Wizard</v>
      </c>
      <c r="E1" s="95"/>
      <c r="F1" s="95"/>
      <c r="G1" s="95"/>
      <c r="H1" s="95"/>
      <c r="I1" s="95"/>
      <c r="J1" s="95"/>
      <c r="K1" s="95"/>
      <c r="L1" s="95"/>
      <c r="M1" s="95"/>
      <c r="N1" s="95"/>
      <c r="O1" s="95"/>
      <c r="P1" s="95"/>
      <c r="Q1" s="95"/>
      <c r="R1" s="95"/>
      <c r="S1" s="95"/>
      <c r="T1" s="95"/>
      <c r="U1" s="95"/>
    </row>
    <row r="2" spans="1:56" x14ac:dyDescent="0.25">
      <c r="A2" s="18"/>
      <c r="B2" s="18"/>
      <c r="C2" s="18"/>
      <c r="D2" s="18"/>
      <c r="E2" s="18"/>
      <c r="F2" s="18"/>
      <c r="G2" s="18"/>
      <c r="H2" s="18"/>
      <c r="I2" s="18"/>
      <c r="J2" s="18"/>
      <c r="K2" s="18"/>
      <c r="L2" s="18"/>
      <c r="M2" s="18"/>
      <c r="N2" s="18"/>
      <c r="O2" s="19"/>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row>
    <row r="3" spans="1:56" x14ac:dyDescent="0.25">
      <c r="A3" s="18"/>
      <c r="B3" s="18"/>
      <c r="C3" s="18"/>
      <c r="D3" s="30">
        <f>'Initial Setup'!H3</f>
        <v>2016</v>
      </c>
      <c r="E3" s="30">
        <f>D3+1</f>
        <v>2017</v>
      </c>
      <c r="F3" s="30">
        <f t="shared" ref="F3:U3" si="0">E3+1</f>
        <v>2018</v>
      </c>
      <c r="G3" s="30">
        <f t="shared" si="0"/>
        <v>2019</v>
      </c>
      <c r="H3" s="30">
        <f t="shared" si="0"/>
        <v>2020</v>
      </c>
      <c r="I3" s="30">
        <f t="shared" si="0"/>
        <v>2021</v>
      </c>
      <c r="J3" s="30">
        <f t="shared" si="0"/>
        <v>2022</v>
      </c>
      <c r="K3" s="30">
        <f t="shared" si="0"/>
        <v>2023</v>
      </c>
      <c r="L3" s="30">
        <f t="shared" si="0"/>
        <v>2024</v>
      </c>
      <c r="M3" s="30">
        <f t="shared" si="0"/>
        <v>2025</v>
      </c>
      <c r="N3" s="30">
        <f t="shared" si="0"/>
        <v>2026</v>
      </c>
      <c r="O3" s="30">
        <f t="shared" si="0"/>
        <v>2027</v>
      </c>
      <c r="P3" s="30">
        <f t="shared" si="0"/>
        <v>2028</v>
      </c>
      <c r="Q3" s="30">
        <f t="shared" si="0"/>
        <v>2029</v>
      </c>
      <c r="R3" s="30">
        <f t="shared" si="0"/>
        <v>2030</v>
      </c>
      <c r="S3" s="30">
        <f t="shared" si="0"/>
        <v>2031</v>
      </c>
      <c r="T3" s="30">
        <f t="shared" si="0"/>
        <v>2032</v>
      </c>
      <c r="U3" s="30">
        <f t="shared" si="0"/>
        <v>2033</v>
      </c>
      <c r="V3" s="30">
        <f t="shared" ref="V3" si="1">U3+1</f>
        <v>2034</v>
      </c>
      <c r="W3" s="30">
        <f t="shared" ref="W3" si="2">V3+1</f>
        <v>2035</v>
      </c>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1:56" ht="6.75" customHeight="1" x14ac:dyDescent="0.25">
      <c r="A4" s="18"/>
      <c r="B4" s="18"/>
      <c r="C4" s="18"/>
      <c r="D4" s="52"/>
      <c r="E4" s="52"/>
      <c r="F4" s="52"/>
      <c r="G4" s="52"/>
      <c r="H4" s="52"/>
      <c r="I4" s="52"/>
      <c r="J4" s="52"/>
      <c r="K4" s="52"/>
      <c r="L4" s="52"/>
      <c r="M4" s="52"/>
      <c r="N4" s="52"/>
      <c r="O4" s="52"/>
      <c r="P4" s="52"/>
      <c r="Q4" s="52"/>
      <c r="R4" s="52"/>
      <c r="S4" s="52"/>
      <c r="T4" s="52"/>
      <c r="U4" s="52"/>
      <c r="V4" s="52"/>
      <c r="W4" s="52"/>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row>
    <row r="5" spans="1:56" x14ac:dyDescent="0.25">
      <c r="A5" s="18"/>
      <c r="B5" s="194" t="s">
        <v>48</v>
      </c>
      <c r="C5" s="195"/>
      <c r="D5" s="53">
        <v>0</v>
      </c>
      <c r="E5" s="53">
        <f>D24</f>
        <v>7082.12</v>
      </c>
      <c r="F5" s="53">
        <f t="shared" ref="F5:W5" si="3">E24</f>
        <v>6065.1225688488876</v>
      </c>
      <c r="G5" s="53">
        <f t="shared" si="3"/>
        <v>260.78256123106479</v>
      </c>
      <c r="H5" s="53">
        <f t="shared" si="3"/>
        <v>368.95435812074214</v>
      </c>
      <c r="I5" s="53">
        <f t="shared" si="3"/>
        <v>1415.0310885842998</v>
      </c>
      <c r="J5" s="53">
        <f t="shared" si="3"/>
        <v>2498.561543614021</v>
      </c>
      <c r="K5" s="53">
        <f t="shared" si="3"/>
        <v>3620.1847914367295</v>
      </c>
      <c r="L5" s="53">
        <f t="shared" si="3"/>
        <v>4780.5488833651343</v>
      </c>
      <c r="M5" s="53">
        <f t="shared" si="3"/>
        <v>5571.2042728664046</v>
      </c>
      <c r="N5" s="53">
        <f t="shared" si="3"/>
        <v>6393.823708119311</v>
      </c>
      <c r="O5" s="53">
        <f t="shared" si="3"/>
        <v>7248.9625930015645</v>
      </c>
      <c r="P5" s="53">
        <f t="shared" si="3"/>
        <v>9546.1804030622843</v>
      </c>
      <c r="Q5" s="53">
        <f t="shared" si="3"/>
        <v>11364.761161162609</v>
      </c>
      <c r="R5" s="53">
        <f t="shared" si="3"/>
        <v>13222.373492593819</v>
      </c>
      <c r="S5" s="53">
        <f t="shared" si="3"/>
        <v>14411.06620661837</v>
      </c>
      <c r="T5" s="53">
        <f t="shared" si="3"/>
        <v>14050.176868684553</v>
      </c>
      <c r="U5" s="53">
        <f t="shared" si="3"/>
        <v>13685.678637371399</v>
      </c>
      <c r="V5" s="53">
        <f t="shared" si="3"/>
        <v>13317.535423745112</v>
      </c>
      <c r="W5" s="53">
        <f t="shared" si="3"/>
        <v>12945.710777982564</v>
      </c>
      <c r="X5" s="52"/>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56" x14ac:dyDescent="0.2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row>
    <row r="7" spans="1:56" x14ac:dyDescent="0.25">
      <c r="A7" s="18"/>
      <c r="B7" s="100" t="s">
        <v>49</v>
      </c>
      <c r="C7" s="55" t="s">
        <v>23</v>
      </c>
      <c r="D7" s="43">
        <f t="array" ref="D7:W7">TRANSPOSE('Initial Setup'!F19:F38)</f>
        <v>20000</v>
      </c>
      <c r="E7" s="43">
        <v>0</v>
      </c>
      <c r="F7" s="43">
        <v>0</v>
      </c>
      <c r="G7" s="43">
        <v>0</v>
      </c>
      <c r="H7" s="43">
        <v>0</v>
      </c>
      <c r="I7" s="43">
        <v>0</v>
      </c>
      <c r="J7" s="43">
        <v>0</v>
      </c>
      <c r="K7" s="43">
        <v>0</v>
      </c>
      <c r="L7" s="43">
        <v>0</v>
      </c>
      <c r="M7" s="43">
        <v>0</v>
      </c>
      <c r="N7" s="43">
        <v>0</v>
      </c>
      <c r="O7" s="43">
        <v>0</v>
      </c>
      <c r="P7" s="43">
        <v>0</v>
      </c>
      <c r="Q7" s="43">
        <v>0</v>
      </c>
      <c r="R7" s="43">
        <v>0</v>
      </c>
      <c r="S7" s="43">
        <v>0</v>
      </c>
      <c r="T7" s="43">
        <v>0</v>
      </c>
      <c r="U7" s="43">
        <v>0</v>
      </c>
      <c r="V7" s="43">
        <v>0</v>
      </c>
      <c r="W7" s="41">
        <v>0</v>
      </c>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row>
    <row r="8" spans="1:56" x14ac:dyDescent="0.25">
      <c r="A8" s="18"/>
      <c r="B8" s="100" t="s">
        <v>45</v>
      </c>
      <c r="C8" s="56" t="s">
        <v>25</v>
      </c>
      <c r="D8" s="28">
        <f t="array" ref="D8:W8">TRANSPOSE('Initial Setup'!I19:I38)</f>
        <v>0</v>
      </c>
      <c r="E8" s="28">
        <v>1295.0457496545666</v>
      </c>
      <c r="F8" s="28">
        <v>1295.0457496545666</v>
      </c>
      <c r="G8" s="28">
        <v>1295.0457496545666</v>
      </c>
      <c r="H8" s="28">
        <v>1295.0457496545666</v>
      </c>
      <c r="I8" s="28">
        <v>1295.0457496545666</v>
      </c>
      <c r="J8" s="28">
        <v>1295.0457496545666</v>
      </c>
      <c r="K8" s="28">
        <v>1295.0457496545666</v>
      </c>
      <c r="L8" s="28">
        <v>1295.0457496545666</v>
      </c>
      <c r="M8" s="28">
        <v>1295.0457496545666</v>
      </c>
      <c r="N8" s="28">
        <v>1295.0457496545666</v>
      </c>
      <c r="O8" s="28">
        <v>0</v>
      </c>
      <c r="P8" s="28">
        <v>0</v>
      </c>
      <c r="Q8" s="28">
        <v>0</v>
      </c>
      <c r="R8" s="28">
        <v>0</v>
      </c>
      <c r="S8" s="28">
        <v>0</v>
      </c>
      <c r="T8" s="28">
        <v>0</v>
      </c>
      <c r="U8" s="28">
        <v>0</v>
      </c>
      <c r="V8" s="28">
        <v>0</v>
      </c>
      <c r="W8" s="25">
        <v>0</v>
      </c>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56" x14ac:dyDescent="0.25">
      <c r="A9" s="18"/>
      <c r="B9" s="100" t="s">
        <v>73</v>
      </c>
      <c r="C9" s="55" t="s">
        <v>25</v>
      </c>
      <c r="D9" s="24">
        <f t="array" ref="D9:W9">TRANSPOSE('Initial Setup'!H19:H38)</f>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6">
        <v>1000</v>
      </c>
      <c r="X9" s="18"/>
      <c r="Y9" s="18"/>
      <c r="Z9" s="52"/>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x14ac:dyDescent="0.25">
      <c r="A10" s="18"/>
      <c r="B10" s="100" t="s">
        <v>51</v>
      </c>
      <c r="C10" s="56" t="s">
        <v>25</v>
      </c>
      <c r="D10" s="24">
        <f>IF(AND(D3='Initial Setup'!$H$3,'Initial Setup'!$J$13="Yes"),'Initial Setup'!$F$13+'Initial Setup'!$H$57,'Initial Setup'!$H$57)+'Initial Setup'!$H$59*'Cash Flow - IERF'!D15</f>
        <v>1700</v>
      </c>
      <c r="E10" s="24">
        <f>IF(AND(E3='Initial Setup'!$H$3,'Initial Setup'!$J$13="Yes"),'Initial Setup'!$F$13+'Initial Setup'!$H$57,'Initial Setup'!$H$57)+'Initial Setup'!$H$59*'Cash Flow - IERF'!E15</f>
        <v>500</v>
      </c>
      <c r="F10" s="24">
        <f>IF(AND(F3='Initial Setup'!$H$3,'Initial Setup'!$J$13="Yes"),'Initial Setup'!$F$13+'Initial Setup'!$H$57,'Initial Setup'!$H$57)+'Initial Setup'!$H$59*'Cash Flow - IERF'!F15</f>
        <v>1000</v>
      </c>
      <c r="G10" s="24">
        <f>IF(AND(G3='Initial Setup'!$H$3,'Initial Setup'!$J$13="Yes"),'Initial Setup'!$F$13+'Initial Setup'!$H$57,'Initial Setup'!$H$57)+'Initial Setup'!$H$59*'Cash Flow - IERF'!G15</f>
        <v>700</v>
      </c>
      <c r="H10" s="24">
        <f>IF(AND(H3='Initial Setup'!$H$3,'Initial Setup'!$J$13="Yes"),'Initial Setup'!$F$13+'Initial Setup'!$H$57,'Initial Setup'!$H$57)+'Initial Setup'!$H$59*'Cash Flow - IERF'!H15</f>
        <v>500</v>
      </c>
      <c r="I10" s="24">
        <f>IF(AND(I3='Initial Setup'!$H$3,'Initial Setup'!$J$13="Yes"),'Initial Setup'!$F$13+'Initial Setup'!$H$57,'Initial Setup'!$H$57)+'Initial Setup'!$H$59*'Cash Flow - IERF'!I15</f>
        <v>500</v>
      </c>
      <c r="J10" s="24">
        <f>IF(AND(J3='Initial Setup'!$H$3,'Initial Setup'!$J$13="Yes"),'Initial Setup'!$F$13+'Initial Setup'!$H$57,'Initial Setup'!$H$57)+'Initial Setup'!$H$59*'Cash Flow - IERF'!J15</f>
        <v>500</v>
      </c>
      <c r="K10" s="24">
        <f>IF(AND(K3='Initial Setup'!$H$3,'Initial Setup'!$J$13="Yes"),'Initial Setup'!$F$13+'Initial Setup'!$H$57,'Initial Setup'!$H$57)+'Initial Setup'!$H$59*'Cash Flow - IERF'!K15</f>
        <v>500</v>
      </c>
      <c r="L10" s="24">
        <f>IF(AND(L3='Initial Setup'!$H$3,'Initial Setup'!$J$13="Yes"),'Initial Setup'!$F$13+'Initial Setup'!$H$57,'Initial Setup'!$H$57)+'Initial Setup'!$H$59*'Cash Flow - IERF'!L15</f>
        <v>500</v>
      </c>
      <c r="M10" s="24">
        <f>IF(AND(M3='Initial Setup'!$H$3,'Initial Setup'!$J$13="Yes"),'Initial Setup'!$F$13+'Initial Setup'!$H$57,'Initial Setup'!$H$57)+'Initial Setup'!$H$59*'Cash Flow - IERF'!M15</f>
        <v>500</v>
      </c>
      <c r="N10" s="24">
        <f>IF(AND(N3='Initial Setup'!$H$3,'Initial Setup'!$J$13="Yes"),'Initial Setup'!$F$13+'Initial Setup'!$H$57,'Initial Setup'!$H$57)+'Initial Setup'!$H$59*'Cash Flow - IERF'!N15</f>
        <v>500</v>
      </c>
      <c r="O10" s="24">
        <f>IF(AND(O3='Initial Setup'!$H$3,'Initial Setup'!$J$13="Yes"),'Initial Setup'!$F$13+'Initial Setup'!$H$57,'Initial Setup'!$H$57)+'Initial Setup'!$H$59*'Cash Flow - IERF'!O15</f>
        <v>500</v>
      </c>
      <c r="P10" s="24">
        <f>IF(AND(P3='Initial Setup'!$H$3,'Initial Setup'!$J$13="Yes"),'Initial Setup'!$F$13+'Initial Setup'!$H$57,'Initial Setup'!$H$57)+'Initial Setup'!$H$59*'Cash Flow - IERF'!P15</f>
        <v>500</v>
      </c>
      <c r="Q10" s="24">
        <f>IF(AND(Q3='Initial Setup'!$H$3,'Initial Setup'!$J$13="Yes"),'Initial Setup'!$F$13+'Initial Setup'!$H$57,'Initial Setup'!$H$57)+'Initial Setup'!$H$59*'Cash Flow - IERF'!Q15</f>
        <v>500</v>
      </c>
      <c r="R10" s="24">
        <f>IF(AND(R3='Initial Setup'!$H$3,'Initial Setup'!$J$13="Yes"),'Initial Setup'!$F$13+'Initial Setup'!$H$57,'Initial Setup'!$H$57)+'Initial Setup'!$H$59*'Cash Flow - IERF'!R15</f>
        <v>500</v>
      </c>
      <c r="S10" s="24">
        <f>IF(AND(S3='Initial Setup'!$H$3,'Initial Setup'!$J$13="Yes"),'Initial Setup'!$F$13+'Initial Setup'!$H$57,'Initial Setup'!$H$57)+'Initial Setup'!$H$59*'Cash Flow - IERF'!S15</f>
        <v>500</v>
      </c>
      <c r="T10" s="24">
        <f>IF(AND(T3='Initial Setup'!$H$3,'Initial Setup'!$J$13="Yes"),'Initial Setup'!$F$13+'Initial Setup'!$H$57,'Initial Setup'!$H$57)+'Initial Setup'!$H$59*'Cash Flow - IERF'!T15</f>
        <v>500</v>
      </c>
      <c r="U10" s="24">
        <f>IF(AND(U3='Initial Setup'!$H$3,'Initial Setup'!$J$13="Yes"),'Initial Setup'!$F$13+'Initial Setup'!$H$57,'Initial Setup'!$H$57)+'Initial Setup'!$H$59*'Cash Flow - IERF'!U15</f>
        <v>500</v>
      </c>
      <c r="V10" s="24">
        <f>IF(AND(V3='Initial Setup'!$H$3,'Initial Setup'!$J$13="Yes"),'Initial Setup'!$F$13+'Initial Setup'!$H$57,'Initial Setup'!$H$57)+'Initial Setup'!$H$59*'Cash Flow - IERF'!V15</f>
        <v>500</v>
      </c>
      <c r="W10" s="36">
        <f>IF(AND(W3='Initial Setup'!$H$3,'Initial Setup'!$J$13="Yes"),'Initial Setup'!$F$13+'Initial Setup'!$H$57,'Initial Setup'!$H$57)+'Initial Setup'!$H$59*'Cash Flow - IERF'!W15</f>
        <v>500</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row>
    <row r="11" spans="1:56" x14ac:dyDescent="0.25">
      <c r="A11" s="18"/>
      <c r="B11" s="54" t="s">
        <v>52</v>
      </c>
      <c r="C11" s="54"/>
      <c r="D11" s="53">
        <f>D7-D8-D9-D10</f>
        <v>18300</v>
      </c>
      <c r="E11" s="53">
        <f t="shared" ref="E11:W11" si="4">E7-E8-E9-E10</f>
        <v>-1795.0457496545666</v>
      </c>
      <c r="F11" s="53">
        <f t="shared" si="4"/>
        <v>-2295.0457496545669</v>
      </c>
      <c r="G11" s="53">
        <f t="shared" si="4"/>
        <v>-1995.0457496545666</v>
      </c>
      <c r="H11" s="53">
        <f t="shared" si="4"/>
        <v>-1795.0457496545666</v>
      </c>
      <c r="I11" s="53">
        <f t="shared" si="4"/>
        <v>-1795.0457496545666</v>
      </c>
      <c r="J11" s="53">
        <f t="shared" si="4"/>
        <v>-1795.0457496545666</v>
      </c>
      <c r="K11" s="53">
        <f t="shared" si="4"/>
        <v>-1795.0457496545666</v>
      </c>
      <c r="L11" s="53">
        <f t="shared" si="4"/>
        <v>-1795.0457496545666</v>
      </c>
      <c r="M11" s="53">
        <f t="shared" si="4"/>
        <v>-1795.0457496545666</v>
      </c>
      <c r="N11" s="53">
        <f t="shared" si="4"/>
        <v>-1795.0457496545666</v>
      </c>
      <c r="O11" s="53">
        <f t="shared" si="4"/>
        <v>-500</v>
      </c>
      <c r="P11" s="53">
        <f t="shared" si="4"/>
        <v>-500</v>
      </c>
      <c r="Q11" s="53">
        <f t="shared" si="4"/>
        <v>-500</v>
      </c>
      <c r="R11" s="53">
        <f t="shared" si="4"/>
        <v>-500</v>
      </c>
      <c r="S11" s="53">
        <f t="shared" si="4"/>
        <v>-500</v>
      </c>
      <c r="T11" s="53">
        <f t="shared" si="4"/>
        <v>-500</v>
      </c>
      <c r="U11" s="53">
        <f t="shared" si="4"/>
        <v>-500</v>
      </c>
      <c r="V11" s="53">
        <f t="shared" si="4"/>
        <v>-500</v>
      </c>
      <c r="W11" s="53">
        <f t="shared" si="4"/>
        <v>-1500</v>
      </c>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row>
    <row r="12" spans="1:56"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row>
    <row r="13" spans="1:56" x14ac:dyDescent="0.25">
      <c r="A13" s="18"/>
      <c r="B13" s="64" t="s">
        <v>92</v>
      </c>
      <c r="C13" s="55" t="s">
        <v>23</v>
      </c>
      <c r="D13" s="43">
        <f>'Cash Flow - Each Project'!E160</f>
        <v>612</v>
      </c>
      <c r="E13" s="43">
        <f>'Cash Flow - Each Project'!F160</f>
        <v>617.99760000000015</v>
      </c>
      <c r="F13" s="43">
        <f>'Cash Flow - Each Project'!G160</f>
        <v>1388.1237364799999</v>
      </c>
      <c r="G13" s="43">
        <f>'Cash Flow - Each Project'!H160</f>
        <v>3999.564533097504</v>
      </c>
      <c r="H13" s="43">
        <f>'Cash Flow - Each Project'!I160</f>
        <v>2727.1122713202599</v>
      </c>
      <c r="I13" s="43">
        <f>'Cash Flow - Each Project'!J160</f>
        <v>2753.8379715791984</v>
      </c>
      <c r="J13" s="43">
        <f>'Cash Flow - Each Project'!K160</f>
        <v>2780.8255837006736</v>
      </c>
      <c r="K13" s="41">
        <f>'Cash Flow - Each Project'!L160</f>
        <v>2808.0776744209406</v>
      </c>
      <c r="L13" s="43">
        <f>'Cash Flow - Each Project'!M160</f>
        <v>2430.5407008106249</v>
      </c>
      <c r="M13" s="43">
        <f>'Cash Flow - Each Project'!N160</f>
        <v>2454.3599996785688</v>
      </c>
      <c r="N13" s="43">
        <f>'Cash Flow - Each Project'!O160</f>
        <v>2478.4127276754189</v>
      </c>
      <c r="O13" s="43">
        <f>'Cash Flow - Each Project'!P160</f>
        <v>2502.7011724066379</v>
      </c>
      <c r="P13" s="43">
        <f>'Cash Flow - Each Project'!Q160</f>
        <v>2106.0583703660404</v>
      </c>
      <c r="Q13" s="43">
        <f>'Cash Flow - Each Project'!R160</f>
        <v>2126.6977423956278</v>
      </c>
      <c r="R13" s="43">
        <f>'Cash Flow - Each Project'!S160</f>
        <v>1446.0088901966465</v>
      </c>
      <c r="S13" s="43">
        <f>'Cash Flow - Each Project'!T160</f>
        <v>0</v>
      </c>
      <c r="T13" s="43">
        <f>'Cash Flow - Each Project'!U160</f>
        <v>0</v>
      </c>
      <c r="U13" s="43">
        <f>'Cash Flow - Each Project'!V160</f>
        <v>0</v>
      </c>
      <c r="V13" s="43">
        <f>'Cash Flow - Each Project'!W160</f>
        <v>0</v>
      </c>
      <c r="W13" s="41">
        <f>'Cash Flow - Each Project'!X160</f>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row>
    <row r="14" spans="1:56" x14ac:dyDescent="0.25">
      <c r="A14" s="18"/>
      <c r="B14" s="64" t="s">
        <v>40</v>
      </c>
      <c r="C14" s="56" t="s">
        <v>24</v>
      </c>
      <c r="D14" s="28">
        <f>'Cash Flow - Each Project'!E161</f>
        <v>0</v>
      </c>
      <c r="E14" s="28">
        <f>'Cash Flow - Each Project'!F161</f>
        <v>0</v>
      </c>
      <c r="F14" s="28">
        <f>'Cash Flow - Each Project'!G161</f>
        <v>0</v>
      </c>
      <c r="G14" s="28">
        <f>'Cash Flow - Each Project'!H161</f>
        <v>0</v>
      </c>
      <c r="H14" s="28">
        <f>'Cash Flow - Each Project'!I161</f>
        <v>0</v>
      </c>
      <c r="I14" s="28">
        <f>'Cash Flow - Each Project'!J161</f>
        <v>0</v>
      </c>
      <c r="J14" s="28">
        <f>'Cash Flow - Each Project'!K161</f>
        <v>0</v>
      </c>
      <c r="K14" s="25">
        <f>'Cash Flow - Each Project'!L161</f>
        <v>0</v>
      </c>
      <c r="L14" s="28">
        <f>'Cash Flow - Each Project'!M161</f>
        <v>0</v>
      </c>
      <c r="M14" s="28">
        <f>'Cash Flow - Each Project'!N161</f>
        <v>0</v>
      </c>
      <c r="N14" s="28">
        <f>'Cash Flow - Each Project'!O161</f>
        <v>0</v>
      </c>
      <c r="O14" s="28">
        <f>'Cash Flow - Each Project'!P161</f>
        <v>100</v>
      </c>
      <c r="P14" s="28">
        <f>'Cash Flow - Each Project'!Q161</f>
        <v>0</v>
      </c>
      <c r="Q14" s="28">
        <f>'Cash Flow - Each Project'!R161</f>
        <v>0</v>
      </c>
      <c r="R14" s="28">
        <f>'Cash Flow - Each Project'!S161</f>
        <v>100</v>
      </c>
      <c r="S14" s="28">
        <f>'Cash Flow - Each Project'!T161</f>
        <v>0</v>
      </c>
      <c r="T14" s="28">
        <f>'Cash Flow - Each Project'!U161</f>
        <v>0</v>
      </c>
      <c r="U14" s="28">
        <f>'Cash Flow - Each Project'!V161</f>
        <v>0</v>
      </c>
      <c r="V14" s="28">
        <f>'Cash Flow - Each Project'!W161</f>
        <v>0</v>
      </c>
      <c r="W14" s="25">
        <f>'Cash Flow - Each Project'!X161</f>
        <v>0</v>
      </c>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row>
    <row r="15" spans="1:56" x14ac:dyDescent="0.25">
      <c r="A15" s="18"/>
      <c r="B15" s="64" t="s">
        <v>3</v>
      </c>
      <c r="C15" s="55" t="s">
        <v>25</v>
      </c>
      <c r="D15" s="28">
        <f>'Cash Flow - Each Project'!E162</f>
        <v>12000</v>
      </c>
      <c r="E15" s="28">
        <f>'Cash Flow - Each Project'!F162</f>
        <v>0</v>
      </c>
      <c r="F15" s="28">
        <f>'Cash Flow - Each Project'!G162</f>
        <v>5000</v>
      </c>
      <c r="G15" s="28">
        <f>'Cash Flow - Each Project'!H162</f>
        <v>2000</v>
      </c>
      <c r="H15" s="28">
        <f>'Cash Flow - Each Project'!I162</f>
        <v>0</v>
      </c>
      <c r="I15" s="28">
        <f>'Cash Flow - Each Project'!J162</f>
        <v>0</v>
      </c>
      <c r="J15" s="28">
        <f>'Cash Flow - Each Project'!K162</f>
        <v>0</v>
      </c>
      <c r="K15" s="28">
        <f>'Cash Flow - Each Project'!L162</f>
        <v>0</v>
      </c>
      <c r="L15" s="28">
        <f>'Cash Flow - Each Project'!M162</f>
        <v>0</v>
      </c>
      <c r="M15" s="28">
        <f>'Cash Flow - Each Project'!N162</f>
        <v>0</v>
      </c>
      <c r="N15" s="28">
        <f>'Cash Flow - Each Project'!O162</f>
        <v>0</v>
      </c>
      <c r="O15" s="28">
        <f>'Cash Flow - Each Project'!P162</f>
        <v>0</v>
      </c>
      <c r="P15" s="28">
        <f>'Cash Flow - Each Project'!Q162</f>
        <v>0</v>
      </c>
      <c r="Q15" s="28">
        <f>'Cash Flow - Each Project'!R162</f>
        <v>0</v>
      </c>
      <c r="R15" s="28">
        <f>'Cash Flow - Each Project'!S162</f>
        <v>0</v>
      </c>
      <c r="S15" s="28">
        <f>'Cash Flow - Each Project'!T162</f>
        <v>0</v>
      </c>
      <c r="T15" s="28">
        <f>'Cash Flow - Each Project'!U162</f>
        <v>0</v>
      </c>
      <c r="U15" s="28">
        <f>'Cash Flow - Each Project'!V162</f>
        <v>0</v>
      </c>
      <c r="V15" s="28">
        <f>'Cash Flow - Each Project'!W162</f>
        <v>0</v>
      </c>
      <c r="W15" s="25">
        <f>'Cash Flow - Each Project'!X162</f>
        <v>0</v>
      </c>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row>
    <row r="16" spans="1:56" x14ac:dyDescent="0.25">
      <c r="A16" s="18"/>
      <c r="B16" s="64" t="s">
        <v>44</v>
      </c>
      <c r="C16" s="56" t="s">
        <v>24</v>
      </c>
      <c r="D16" s="28">
        <f>'Cash Flow - Each Project'!E163</f>
        <v>100</v>
      </c>
      <c r="E16" s="28">
        <f>'Cash Flow - Each Project'!F163</f>
        <v>100</v>
      </c>
      <c r="F16" s="28">
        <f>'Cash Flow - Each Project'!G163</f>
        <v>100</v>
      </c>
      <c r="G16" s="28">
        <f>'Cash Flow - Each Project'!H163</f>
        <v>100</v>
      </c>
      <c r="H16" s="28">
        <f>'Cash Flow - Each Project'!I163</f>
        <v>100</v>
      </c>
      <c r="I16" s="28">
        <f>'Cash Flow - Each Project'!J163</f>
        <v>100</v>
      </c>
      <c r="J16" s="28">
        <f>'Cash Flow - Each Project'!K163</f>
        <v>100</v>
      </c>
      <c r="K16" s="28">
        <f>'Cash Flow - Each Project'!L163</f>
        <v>100</v>
      </c>
      <c r="L16" s="28">
        <f>'Cash Flow - Each Project'!M163</f>
        <v>100</v>
      </c>
      <c r="M16" s="28">
        <f>'Cash Flow - Each Project'!N163</f>
        <v>100</v>
      </c>
      <c r="N16" s="28">
        <f>'Cash Flow - Each Project'!O163</f>
        <v>100</v>
      </c>
      <c r="O16" s="28">
        <f>'Cash Flow - Each Project'!P163</f>
        <v>100</v>
      </c>
      <c r="P16" s="28">
        <f>'Cash Flow - Each Project'!Q163</f>
        <v>100</v>
      </c>
      <c r="Q16" s="28">
        <f>'Cash Flow - Each Project'!R163</f>
        <v>100</v>
      </c>
      <c r="R16" s="28">
        <f>'Cash Flow - Each Project'!S163</f>
        <v>0</v>
      </c>
      <c r="S16" s="28">
        <f>'Cash Flow - Each Project'!T163</f>
        <v>0</v>
      </c>
      <c r="T16" s="28">
        <f>'Cash Flow - Each Project'!U163</f>
        <v>0</v>
      </c>
      <c r="U16" s="28">
        <f>'Cash Flow - Each Project'!V163</f>
        <v>0</v>
      </c>
      <c r="V16" s="28">
        <f>'Cash Flow - Each Project'!W163</f>
        <v>0</v>
      </c>
      <c r="W16" s="25">
        <f>'Cash Flow - Each Project'!X163</f>
        <v>0</v>
      </c>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row>
    <row r="17" spans="1:56" x14ac:dyDescent="0.25">
      <c r="A17" s="18"/>
      <c r="B17" s="194" t="s">
        <v>50</v>
      </c>
      <c r="C17" s="195"/>
      <c r="D17" s="29">
        <f>'Cash Flow - Each Project'!E168</f>
        <v>-11288</v>
      </c>
      <c r="E17" s="29">
        <f>'Cash Flow - Each Project'!F168</f>
        <v>717.99760000000015</v>
      </c>
      <c r="F17" s="29">
        <f>'Cash Flow - Each Project'!G168</f>
        <v>-3511.8762635199996</v>
      </c>
      <c r="G17" s="29">
        <f>'Cash Flow - Each Project'!H168</f>
        <v>2099.564533097504</v>
      </c>
      <c r="H17" s="29">
        <f>'Cash Flow - Each Project'!I168</f>
        <v>2827.1122713202599</v>
      </c>
      <c r="I17" s="29">
        <f>'Cash Flow - Each Project'!J168</f>
        <v>2853.8379715791984</v>
      </c>
      <c r="J17" s="29">
        <f>'Cash Flow - Each Project'!K168</f>
        <v>2880.8255837006736</v>
      </c>
      <c r="K17" s="29">
        <f>'Cash Flow - Each Project'!L168</f>
        <v>2908.0776744209406</v>
      </c>
      <c r="L17" s="29">
        <f>'Cash Flow - Each Project'!M168</f>
        <v>2530.5407008106249</v>
      </c>
      <c r="M17" s="29">
        <f>'Cash Flow - Each Project'!N168</f>
        <v>2554.3599996785688</v>
      </c>
      <c r="N17" s="29">
        <f>'Cash Flow - Each Project'!O168</f>
        <v>2578.4127276754189</v>
      </c>
      <c r="O17" s="29">
        <f>'Cash Flow - Each Project'!P168</f>
        <v>2702.7011724066379</v>
      </c>
      <c r="P17" s="29">
        <f>'Cash Flow - Each Project'!Q168</f>
        <v>2206.0583703660404</v>
      </c>
      <c r="Q17" s="29">
        <f>'Cash Flow - Each Project'!R168</f>
        <v>2226.6977423956278</v>
      </c>
      <c r="R17" s="29">
        <f>'Cash Flow - Each Project'!S168</f>
        <v>1546.0088901966465</v>
      </c>
      <c r="S17" s="29">
        <f>'Cash Flow - Each Project'!T168</f>
        <v>0</v>
      </c>
      <c r="T17" s="29">
        <f>'Cash Flow - Each Project'!U168</f>
        <v>0</v>
      </c>
      <c r="U17" s="29">
        <f>'Cash Flow - Each Project'!V168</f>
        <v>0</v>
      </c>
      <c r="V17" s="29">
        <f>'Cash Flow - Each Project'!W168</f>
        <v>0</v>
      </c>
      <c r="W17" s="29">
        <f>'Cash Flow - Each Project'!X168</f>
        <v>0</v>
      </c>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row>
    <row r="18" spans="1:56"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row>
    <row r="19" spans="1:56" x14ac:dyDescent="0.25">
      <c r="A19" s="18"/>
      <c r="B19" s="194" t="s">
        <v>54</v>
      </c>
      <c r="C19" s="200"/>
      <c r="D19" s="57">
        <f>D11+D17</f>
        <v>7012</v>
      </c>
      <c r="E19" s="59">
        <f t="shared" ref="E19:W19" si="5">E11+E17</f>
        <v>-1077.0481496545665</v>
      </c>
      <c r="F19" s="59">
        <f t="shared" si="5"/>
        <v>-5806.922013174566</v>
      </c>
      <c r="G19" s="59">
        <f t="shared" si="5"/>
        <v>104.51878344293732</v>
      </c>
      <c r="H19" s="59">
        <f t="shared" si="5"/>
        <v>1032.0665216656932</v>
      </c>
      <c r="I19" s="59">
        <f t="shared" si="5"/>
        <v>1058.7922219246318</v>
      </c>
      <c r="J19" s="59">
        <f t="shared" si="5"/>
        <v>1085.779834046107</v>
      </c>
      <c r="K19" s="59">
        <f t="shared" si="5"/>
        <v>1113.031924766374</v>
      </c>
      <c r="L19" s="59">
        <f t="shared" si="5"/>
        <v>735.49495115605828</v>
      </c>
      <c r="M19" s="59">
        <f t="shared" si="5"/>
        <v>759.31425002400215</v>
      </c>
      <c r="N19" s="59">
        <f t="shared" si="5"/>
        <v>783.36697802085223</v>
      </c>
      <c r="O19" s="59">
        <f t="shared" si="5"/>
        <v>2202.7011724066379</v>
      </c>
      <c r="P19" s="59">
        <f t="shared" si="5"/>
        <v>1706.0583703660404</v>
      </c>
      <c r="Q19" s="59">
        <f t="shared" si="5"/>
        <v>1726.6977423956278</v>
      </c>
      <c r="R19" s="59">
        <f t="shared" si="5"/>
        <v>1046.0088901966465</v>
      </c>
      <c r="S19" s="59">
        <f t="shared" si="5"/>
        <v>-500</v>
      </c>
      <c r="T19" s="59">
        <f t="shared" si="5"/>
        <v>-500</v>
      </c>
      <c r="U19" s="59">
        <f t="shared" si="5"/>
        <v>-500</v>
      </c>
      <c r="V19" s="59">
        <f t="shared" si="5"/>
        <v>-500</v>
      </c>
      <c r="W19" s="53">
        <f t="shared" si="5"/>
        <v>-1500</v>
      </c>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row>
    <row r="20" spans="1:56" x14ac:dyDescent="0.25">
      <c r="A20" s="18"/>
      <c r="B20" s="27"/>
      <c r="C20" s="27"/>
      <c r="D20" s="21"/>
      <c r="E20" s="21"/>
      <c r="F20" s="21"/>
      <c r="G20" s="21"/>
      <c r="H20" s="21"/>
      <c r="I20" s="21"/>
      <c r="J20" s="21"/>
      <c r="K20" s="21"/>
      <c r="L20" s="21"/>
      <c r="M20" s="21"/>
      <c r="N20" s="21"/>
      <c r="O20" s="21"/>
      <c r="P20" s="21"/>
      <c r="Q20" s="21"/>
      <c r="R20" s="21"/>
      <c r="S20" s="21"/>
      <c r="T20" s="21"/>
      <c r="U20" s="21"/>
      <c r="V20" s="21"/>
      <c r="W20" s="21"/>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6" x14ac:dyDescent="0.25">
      <c r="A21" s="18"/>
      <c r="B21" s="171" t="s">
        <v>53</v>
      </c>
      <c r="C21" s="171"/>
      <c r="D21" s="47">
        <f>D5+D19</f>
        <v>7012</v>
      </c>
      <c r="E21" s="47">
        <f t="shared" ref="E21:W21" si="6">E5+E19</f>
        <v>6005.0718503454336</v>
      </c>
      <c r="F21" s="47">
        <f t="shared" si="6"/>
        <v>258.20055567432155</v>
      </c>
      <c r="G21" s="47">
        <f t="shared" si="6"/>
        <v>365.30134467400211</v>
      </c>
      <c r="H21" s="47">
        <f t="shared" si="6"/>
        <v>1401.0208797864354</v>
      </c>
      <c r="I21" s="47">
        <f t="shared" si="6"/>
        <v>2473.8233105089316</v>
      </c>
      <c r="J21" s="47">
        <f t="shared" si="6"/>
        <v>3584.3413776601283</v>
      </c>
      <c r="K21" s="47">
        <f t="shared" si="6"/>
        <v>4733.2167162031037</v>
      </c>
      <c r="L21" s="47">
        <f t="shared" si="6"/>
        <v>5516.0438345211924</v>
      </c>
      <c r="M21" s="47">
        <f t="shared" si="6"/>
        <v>6330.5185228904065</v>
      </c>
      <c r="N21" s="47">
        <f t="shared" si="6"/>
        <v>7177.1906861401631</v>
      </c>
      <c r="O21" s="47">
        <f t="shared" si="6"/>
        <v>9451.6637654082024</v>
      </c>
      <c r="P21" s="47">
        <f t="shared" si="6"/>
        <v>11252.238773428326</v>
      </c>
      <c r="Q21" s="47">
        <f t="shared" si="6"/>
        <v>13091.458903558236</v>
      </c>
      <c r="R21" s="47">
        <f t="shared" si="6"/>
        <v>14268.382382790465</v>
      </c>
      <c r="S21" s="47">
        <f t="shared" si="6"/>
        <v>13911.06620661837</v>
      </c>
      <c r="T21" s="47">
        <f t="shared" si="6"/>
        <v>13550.176868684553</v>
      </c>
      <c r="U21" s="47">
        <f t="shared" si="6"/>
        <v>13185.678637371399</v>
      </c>
      <c r="V21" s="47">
        <f t="shared" si="6"/>
        <v>12817.535423745112</v>
      </c>
      <c r="W21" s="48">
        <f t="shared" si="6"/>
        <v>11445.710777982564</v>
      </c>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row>
    <row r="22" spans="1:56" x14ac:dyDescent="0.25">
      <c r="A22" s="18"/>
      <c r="B22" s="171" t="s">
        <v>113</v>
      </c>
      <c r="C22" s="171"/>
      <c r="D22" s="46">
        <f>IF(D21*'Initial Setup'!$H$63&gt;=0,D21*'Initial Setup'!$H$63,0)</f>
        <v>70.12</v>
      </c>
      <c r="E22" s="46">
        <f>IF(E21*'Initial Setup'!$H$63&gt;=0,E21*'Initial Setup'!$H$63,0)</f>
        <v>60.050718503454334</v>
      </c>
      <c r="F22" s="46">
        <f>IF(F21*'Initial Setup'!$H$63&gt;=0,F21*'Initial Setup'!$H$63,0)</f>
        <v>2.5820055567432156</v>
      </c>
      <c r="G22" s="46">
        <f>IF(G21*'Initial Setup'!$H$63&gt;=0,G21*'Initial Setup'!$H$63,0)</f>
        <v>3.653013446740021</v>
      </c>
      <c r="H22" s="46">
        <f>IF(H21*'Initial Setup'!$H$63&gt;=0,H21*'Initial Setup'!$H$63,0)</f>
        <v>14.010208797864355</v>
      </c>
      <c r="I22" s="46">
        <f>IF(I21*'Initial Setup'!$H$63&gt;=0,I21*'Initial Setup'!$H$63,0)</f>
        <v>24.738233105089318</v>
      </c>
      <c r="J22" s="46">
        <f>IF(J21*'Initial Setup'!$H$63&gt;=0,J21*'Initial Setup'!$H$63,0)</f>
        <v>35.843413776601281</v>
      </c>
      <c r="K22" s="46">
        <f>IF(K21*'Initial Setup'!$H$63&gt;=0,K21*'Initial Setup'!$H$63,0)</f>
        <v>47.332167162031041</v>
      </c>
      <c r="L22" s="46">
        <f>IF(L21*'Initial Setup'!$H$63&gt;=0,L21*'Initial Setup'!$H$63,0)</f>
        <v>55.160438345211922</v>
      </c>
      <c r="M22" s="46">
        <f>IF(M21*'Initial Setup'!$H$63&gt;=0,M21*'Initial Setup'!$H$63,0)</f>
        <v>63.305185228904065</v>
      </c>
      <c r="N22" s="46">
        <f>IF(N21*'Initial Setup'!$H$63&gt;=0,N21*'Initial Setup'!$H$63,0)</f>
        <v>71.771906861401632</v>
      </c>
      <c r="O22" s="46">
        <f>IF(O21*'Initial Setup'!$H$63&gt;=0,O21*'Initial Setup'!$H$63,0)</f>
        <v>94.516637654082032</v>
      </c>
      <c r="P22" s="46">
        <f>IF(P21*'Initial Setup'!$H$63&gt;=0,P21*'Initial Setup'!$H$63,0)</f>
        <v>112.52238773428326</v>
      </c>
      <c r="Q22" s="46">
        <f>IF(Q21*'Initial Setup'!$H$63&gt;=0,Q21*'Initial Setup'!$H$63,0)</f>
        <v>130.91458903558237</v>
      </c>
      <c r="R22" s="46">
        <f>IF(R21*'Initial Setup'!$H$63&gt;=0,R21*'Initial Setup'!$H$63,0)</f>
        <v>142.68382382790466</v>
      </c>
      <c r="S22" s="46">
        <f>IF(S21*'Initial Setup'!$H$63&gt;=0,S21*'Initial Setup'!$H$63,0)</f>
        <v>139.11066206618372</v>
      </c>
      <c r="T22" s="46">
        <f>IF(T21*'Initial Setup'!$H$63&gt;=0,T21*'Initial Setup'!$H$63,0)</f>
        <v>135.50176868684554</v>
      </c>
      <c r="U22" s="46">
        <f>IF(U21*'Initial Setup'!$H$63&gt;=0,U21*'Initial Setup'!$H$63,0)</f>
        <v>131.85678637371399</v>
      </c>
      <c r="V22" s="46">
        <f>IF(V21*'Initial Setup'!$H$63&gt;=0,V21*'Initial Setup'!$H$63,0)</f>
        <v>128.17535423745113</v>
      </c>
      <c r="W22" s="45">
        <f>IF(W21*'Initial Setup'!$H$63&gt;=0,W21*'Initial Setup'!$H$63,0)</f>
        <v>114.45710777982563</v>
      </c>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row>
    <row r="23" spans="1:56" x14ac:dyDescent="0.25">
      <c r="A23" s="18"/>
      <c r="B23" s="58"/>
      <c r="C23" s="58"/>
      <c r="D23" s="39"/>
      <c r="E23" s="39"/>
      <c r="F23" s="39"/>
      <c r="G23" s="39"/>
      <c r="H23" s="39"/>
      <c r="I23" s="39"/>
      <c r="J23" s="39"/>
      <c r="K23" s="39"/>
      <c r="L23" s="39"/>
      <c r="M23" s="39"/>
      <c r="N23" s="39"/>
      <c r="O23" s="39"/>
      <c r="P23" s="39"/>
      <c r="Q23" s="39"/>
      <c r="R23" s="39"/>
      <c r="S23" s="39"/>
      <c r="T23" s="39"/>
      <c r="U23" s="39"/>
      <c r="V23" s="39"/>
      <c r="W23" s="39"/>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row>
    <row r="24" spans="1:56" s="72" customFormat="1" x14ac:dyDescent="0.25">
      <c r="A24" s="69"/>
      <c r="B24" s="201" t="s">
        <v>13</v>
      </c>
      <c r="C24" s="201"/>
      <c r="D24" s="70">
        <f>D21+D22</f>
        <v>7082.12</v>
      </c>
      <c r="E24" s="70">
        <f t="shared" ref="E24:W24" si="7">E21+E22</f>
        <v>6065.1225688488876</v>
      </c>
      <c r="F24" s="70">
        <f t="shared" si="7"/>
        <v>260.78256123106479</v>
      </c>
      <c r="G24" s="70">
        <f t="shared" si="7"/>
        <v>368.95435812074214</v>
      </c>
      <c r="H24" s="70">
        <f t="shared" si="7"/>
        <v>1415.0310885842998</v>
      </c>
      <c r="I24" s="70">
        <f t="shared" si="7"/>
        <v>2498.561543614021</v>
      </c>
      <c r="J24" s="70">
        <f t="shared" si="7"/>
        <v>3620.1847914367295</v>
      </c>
      <c r="K24" s="70">
        <f t="shared" si="7"/>
        <v>4780.5488833651343</v>
      </c>
      <c r="L24" s="70">
        <f t="shared" si="7"/>
        <v>5571.2042728664046</v>
      </c>
      <c r="M24" s="70">
        <f t="shared" si="7"/>
        <v>6393.823708119311</v>
      </c>
      <c r="N24" s="70">
        <f t="shared" si="7"/>
        <v>7248.9625930015645</v>
      </c>
      <c r="O24" s="70">
        <f t="shared" si="7"/>
        <v>9546.1804030622843</v>
      </c>
      <c r="P24" s="70">
        <f t="shared" si="7"/>
        <v>11364.761161162609</v>
      </c>
      <c r="Q24" s="70">
        <f t="shared" si="7"/>
        <v>13222.373492593819</v>
      </c>
      <c r="R24" s="70">
        <f t="shared" si="7"/>
        <v>14411.06620661837</v>
      </c>
      <c r="S24" s="70">
        <f t="shared" si="7"/>
        <v>14050.176868684553</v>
      </c>
      <c r="T24" s="70">
        <f t="shared" si="7"/>
        <v>13685.678637371399</v>
      </c>
      <c r="U24" s="70">
        <f t="shared" si="7"/>
        <v>13317.535423745112</v>
      </c>
      <c r="V24" s="70">
        <f t="shared" si="7"/>
        <v>12945.710777982564</v>
      </c>
      <c r="W24" s="71">
        <f t="shared" si="7"/>
        <v>11560.16788576239</v>
      </c>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row>
    <row r="25" spans="1:56" s="72" customFormat="1" x14ac:dyDescent="0.25">
      <c r="A25" s="69"/>
      <c r="B25" s="73"/>
      <c r="C25" s="73"/>
      <c r="D25" s="74"/>
      <c r="E25" s="74"/>
      <c r="F25" s="74"/>
      <c r="G25" s="74"/>
      <c r="H25" s="74"/>
      <c r="I25" s="74"/>
      <c r="J25" s="74"/>
      <c r="K25" s="74"/>
      <c r="L25" s="74"/>
      <c r="M25" s="74"/>
      <c r="N25" s="74"/>
      <c r="O25" s="74"/>
      <c r="P25" s="74"/>
      <c r="Q25" s="74"/>
      <c r="R25" s="74"/>
      <c r="S25" s="74"/>
      <c r="T25" s="74"/>
      <c r="U25" s="74"/>
      <c r="V25" s="74"/>
      <c r="W25" s="74"/>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row>
    <row r="26" spans="1:56" s="72" customFormat="1" x14ac:dyDescent="0.25">
      <c r="A26" s="69"/>
      <c r="B26" s="73"/>
      <c r="C26" s="73"/>
      <c r="D26" s="74"/>
      <c r="E26" s="74"/>
      <c r="F26" s="74"/>
      <c r="G26" s="74"/>
      <c r="H26" s="74"/>
      <c r="I26" s="74"/>
      <c r="J26" s="74"/>
      <c r="K26" s="74"/>
      <c r="L26" s="74"/>
      <c r="M26" s="74"/>
      <c r="N26" s="74"/>
      <c r="O26" s="74"/>
      <c r="P26" s="74"/>
      <c r="Q26" s="74"/>
      <c r="R26" s="74"/>
      <c r="S26" s="74"/>
      <c r="T26" s="74"/>
      <c r="U26" s="74"/>
      <c r="V26" s="74"/>
      <c r="W26" s="74"/>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row>
    <row r="27" spans="1:56" s="72" customFormat="1" x14ac:dyDescent="0.25">
      <c r="A27" s="69"/>
      <c r="B27" s="73"/>
      <c r="C27" s="73"/>
      <c r="D27" s="74"/>
      <c r="E27" s="74"/>
      <c r="F27" s="74"/>
      <c r="G27" s="74"/>
      <c r="H27" s="74"/>
      <c r="I27" s="74"/>
      <c r="J27" s="74"/>
      <c r="K27" s="74"/>
      <c r="L27" s="74"/>
      <c r="M27" s="74"/>
      <c r="N27" s="74"/>
      <c r="O27" s="74"/>
      <c r="P27" s="74"/>
      <c r="Q27" s="74"/>
      <c r="R27" s="74"/>
      <c r="S27" s="74"/>
      <c r="T27" s="74"/>
      <c r="U27" s="74"/>
      <c r="V27" s="74"/>
      <c r="W27" s="74"/>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row>
    <row r="28" spans="1:56" s="72" customFormat="1" x14ac:dyDescent="0.25">
      <c r="A28" s="69"/>
      <c r="B28" s="73"/>
      <c r="C28" s="73"/>
      <c r="D28" s="74"/>
      <c r="E28" s="74"/>
      <c r="F28" s="74"/>
      <c r="G28" s="74"/>
      <c r="H28" s="74"/>
      <c r="I28" s="74"/>
      <c r="J28" s="74"/>
      <c r="K28" s="74"/>
      <c r="L28" s="74"/>
      <c r="M28" s="74"/>
      <c r="N28" s="74"/>
      <c r="O28" s="74"/>
      <c r="P28" s="74"/>
      <c r="Q28" s="74"/>
      <c r="R28" s="74"/>
      <c r="S28" s="74"/>
      <c r="T28" s="74"/>
      <c r="U28" s="74"/>
      <c r="V28" s="74"/>
      <c r="W28" s="74"/>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row>
    <row r="29" spans="1:56" s="72" customFormat="1" x14ac:dyDescent="0.25">
      <c r="A29" s="69"/>
      <c r="B29" s="73"/>
      <c r="C29" s="73"/>
      <c r="D29" s="74"/>
      <c r="E29" s="74"/>
      <c r="F29" s="74"/>
      <c r="G29" s="74"/>
      <c r="H29" s="74"/>
      <c r="I29" s="74"/>
      <c r="J29" s="74"/>
      <c r="K29" s="74"/>
      <c r="L29" s="74"/>
      <c r="M29" s="74"/>
      <c r="N29" s="74"/>
      <c r="O29" s="74"/>
      <c r="P29" s="74"/>
      <c r="Q29" s="74"/>
      <c r="R29" s="74"/>
      <c r="S29" s="74"/>
      <c r="T29" s="74"/>
      <c r="U29" s="74"/>
      <c r="V29" s="74"/>
      <c r="W29" s="74"/>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row>
    <row r="30" spans="1:5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row>
    <row r="31" spans="1:56" x14ac:dyDescent="0.25">
      <c r="A31" s="18"/>
      <c r="B31" s="194" t="s">
        <v>93</v>
      </c>
      <c r="C31" s="195"/>
      <c r="D31" s="47">
        <f>'Cash Flow - Each Project'!E165</f>
        <v>0</v>
      </c>
      <c r="E31" s="47">
        <f>'Cash Flow - Each Project'!F165</f>
        <v>0</v>
      </c>
      <c r="F31" s="47">
        <f>'Cash Flow - Each Project'!G165</f>
        <v>0</v>
      </c>
      <c r="G31" s="47">
        <f>'Cash Flow - Each Project'!H165</f>
        <v>0</v>
      </c>
      <c r="H31" s="47">
        <f>'Cash Flow - Each Project'!I165</f>
        <v>1311.6479942016003</v>
      </c>
      <c r="I31" s="47">
        <f>'Cash Flow - Each Project'!J165</f>
        <v>1324.502144544776</v>
      </c>
      <c r="J31" s="47">
        <f>'Cash Flow - Each Project'!K165</f>
        <v>1337.4822655613143</v>
      </c>
      <c r="K31" s="47">
        <f>'Cash Flow - Each Project'!L165</f>
        <v>1350.5895917638154</v>
      </c>
      <c r="L31" s="47">
        <f>'Cash Flow - Each Project'!M165</f>
        <v>1768.8815045827416</v>
      </c>
      <c r="M31" s="47">
        <f>'Cash Flow - Each Project'!N165</f>
        <v>1786.2165433276523</v>
      </c>
      <c r="N31" s="47">
        <f>'Cash Flow - Each Project'!O165</f>
        <v>1803.7214654522631</v>
      </c>
      <c r="O31" s="47">
        <f>'Cash Flow - Each Project'!P165</f>
        <v>1821.3979358136955</v>
      </c>
      <c r="P31" s="47">
        <f>'Cash Flow - Each Project'!Q165</f>
        <v>1418.0783620544869</v>
      </c>
      <c r="Q31" s="47">
        <f>'Cash Flow - Each Project'!R165</f>
        <v>1431.9755300026211</v>
      </c>
      <c r="R31" s="47">
        <f>'Cash Flow - Each Project'!S165</f>
        <v>1446.0088901966465</v>
      </c>
      <c r="S31" s="47">
        <f>'Cash Flow - Each Project'!T165</f>
        <v>0</v>
      </c>
      <c r="T31" s="47">
        <f>'Cash Flow - Each Project'!U165</f>
        <v>0</v>
      </c>
      <c r="U31" s="47">
        <f>'Cash Flow - Each Project'!V165</f>
        <v>0</v>
      </c>
      <c r="V31" s="47">
        <f>'Cash Flow - Each Project'!W165</f>
        <v>0</v>
      </c>
      <c r="W31" s="48">
        <f>'Cash Flow - Each Project'!X165</f>
        <v>0</v>
      </c>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row>
    <row r="32" spans="1:56" x14ac:dyDescent="0.25">
      <c r="A32" s="18"/>
      <c r="B32" s="194" t="s">
        <v>94</v>
      </c>
      <c r="C32" s="195"/>
      <c r="D32" s="46">
        <f>'Cash Flow - Each Project'!E166</f>
        <v>0</v>
      </c>
      <c r="E32" s="46">
        <f>'Cash Flow - Each Project'!F166</f>
        <v>0</v>
      </c>
      <c r="F32" s="46">
        <f>'Cash Flow - Each Project'!G166</f>
        <v>0</v>
      </c>
      <c r="G32" s="46">
        <f>'Cash Flow - Each Project'!H166</f>
        <v>0</v>
      </c>
      <c r="H32" s="46">
        <f>'Cash Flow - Each Project'!I166</f>
        <v>1311.6479942016003</v>
      </c>
      <c r="I32" s="46">
        <f>'Cash Flow - Each Project'!J166</f>
        <v>2636.1501387463763</v>
      </c>
      <c r="J32" s="46">
        <f>'Cash Flow - Each Project'!K166</f>
        <v>3973.6324043076906</v>
      </c>
      <c r="K32" s="46">
        <f>'Cash Flow - Each Project'!L166</f>
        <v>5324.2219960715065</v>
      </c>
      <c r="L32" s="46">
        <f>'Cash Flow - Each Project'!M166</f>
        <v>7093.1035006542479</v>
      </c>
      <c r="M32" s="46">
        <f>'Cash Flow - Each Project'!N166</f>
        <v>8879.3200439819011</v>
      </c>
      <c r="N32" s="46">
        <f>'Cash Flow - Each Project'!O166</f>
        <v>10683.041509434164</v>
      </c>
      <c r="O32" s="46">
        <f>'Cash Flow - Each Project'!P166</f>
        <v>12504.439445247859</v>
      </c>
      <c r="P32" s="46">
        <f>'Cash Flow - Each Project'!Q166</f>
        <v>13922.517807302345</v>
      </c>
      <c r="Q32" s="46">
        <f>'Cash Flow - Each Project'!R166</f>
        <v>15354.493337304966</v>
      </c>
      <c r="R32" s="46">
        <f>'Cash Flow - Each Project'!S166</f>
        <v>16800.502227501613</v>
      </c>
      <c r="S32" s="46">
        <f>'Cash Flow - Each Project'!T166</f>
        <v>16800.502227501613</v>
      </c>
      <c r="T32" s="46">
        <f>'Cash Flow - Each Project'!U166</f>
        <v>16800.502227501613</v>
      </c>
      <c r="U32" s="46">
        <f>'Cash Flow - Each Project'!V166</f>
        <v>16800.502227501613</v>
      </c>
      <c r="V32" s="46">
        <f>'Cash Flow - Each Project'!W166</f>
        <v>16800.502227501613</v>
      </c>
      <c r="W32" s="45">
        <f>'Cash Flow - Each Project'!X166</f>
        <v>16800.502227501613</v>
      </c>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row>
    <row r="33" spans="1:5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row>
    <row r="34" spans="1:56" x14ac:dyDescent="0.25">
      <c r="A34" s="18"/>
      <c r="B34" s="171" t="s">
        <v>4</v>
      </c>
      <c r="C34" s="171"/>
      <c r="D34" s="43">
        <f t="array" ref="D34:W34">TRANSPOSE('admin - HIDE'!B5:B24)</f>
        <v>28065</v>
      </c>
      <c r="E34" s="43">
        <v>28641.850000000002</v>
      </c>
      <c r="F34" s="43">
        <v>29230.804499999998</v>
      </c>
      <c r="G34" s="43">
        <v>29832.123625</v>
      </c>
      <c r="H34" s="43">
        <v>30446.07325365</v>
      </c>
      <c r="I34" s="43">
        <v>31072.925149958501</v>
      </c>
      <c r="J34" s="43">
        <v>31712.957098135248</v>
      </c>
      <c r="K34" s="43">
        <v>32366.453040645916</v>
      </c>
      <c r="L34" s="43">
        <v>33033.703219558447</v>
      </c>
      <c r="M34" s="43">
        <v>33715.004321262779</v>
      </c>
      <c r="N34" s="43">
        <v>34410.659624647866</v>
      </c>
      <c r="O34" s="43">
        <v>35120.979152821979</v>
      </c>
      <c r="P34" s="43">
        <v>35846.279828464685</v>
      </c>
      <c r="Q34" s="43">
        <v>36586.885632900849</v>
      </c>
      <c r="R34" s="43">
        <v>37343.127768989783</v>
      </c>
      <c r="S34" s="43">
        <v>38115.344827924739</v>
      </c>
      <c r="T34" s="43">
        <v>38903.882960040595</v>
      </c>
      <c r="U34" s="43">
        <v>39709.096049729982</v>
      </c>
      <c r="V34" s="43">
        <v>40531.345894570943</v>
      </c>
      <c r="W34" s="41">
        <v>41371.002388771682</v>
      </c>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row>
    <row r="35" spans="1:56" x14ac:dyDescent="0.25">
      <c r="A35" s="18"/>
      <c r="B35" s="171" t="s">
        <v>5</v>
      </c>
      <c r="C35" s="171"/>
      <c r="D35" s="24">
        <f>D34-D36</f>
        <v>27453</v>
      </c>
      <c r="E35" s="24">
        <f t="shared" ref="E35:U35" si="8">E34-E36</f>
        <v>28023.852400000003</v>
      </c>
      <c r="F35" s="24">
        <f t="shared" si="8"/>
        <v>27842.680763519998</v>
      </c>
      <c r="G35" s="24">
        <f t="shared" si="8"/>
        <v>25832.559091902498</v>
      </c>
      <c r="H35" s="24">
        <f t="shared" si="8"/>
        <v>26407.312988128138</v>
      </c>
      <c r="I35" s="24">
        <f t="shared" si="8"/>
        <v>26994.585033834526</v>
      </c>
      <c r="J35" s="24">
        <f t="shared" si="8"/>
        <v>27594.649248873262</v>
      </c>
      <c r="K35" s="24">
        <f t="shared" si="8"/>
        <v>28207.785774461161</v>
      </c>
      <c r="L35" s="24">
        <f t="shared" si="8"/>
        <v>28834.281014165081</v>
      </c>
      <c r="M35" s="24">
        <f t="shared" si="8"/>
        <v>29474.427778256559</v>
      </c>
      <c r="N35" s="24">
        <f t="shared" si="8"/>
        <v>30128.525431520182</v>
      </c>
      <c r="O35" s="24">
        <f t="shared" si="8"/>
        <v>30796.880044601647</v>
      </c>
      <c r="P35" s="24">
        <f t="shared" si="8"/>
        <v>32322.143096044158</v>
      </c>
      <c r="Q35" s="24">
        <f t="shared" si="8"/>
        <v>33028.212360502599</v>
      </c>
      <c r="R35" s="24">
        <f t="shared" si="8"/>
        <v>34451.109988596494</v>
      </c>
      <c r="S35" s="24">
        <f t="shared" si="8"/>
        <v>38115.344827924739</v>
      </c>
      <c r="T35" s="24">
        <f t="shared" si="8"/>
        <v>38903.882960040595</v>
      </c>
      <c r="U35" s="24">
        <f t="shared" si="8"/>
        <v>39709.096049729982</v>
      </c>
      <c r="V35" s="24">
        <f t="shared" ref="V35:W35" si="9">V34-V36</f>
        <v>40531.345894570943</v>
      </c>
      <c r="W35" s="26">
        <f t="shared" si="9"/>
        <v>41371.002388771682</v>
      </c>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row>
    <row r="36" spans="1:56" x14ac:dyDescent="0.25">
      <c r="A36" s="18"/>
      <c r="B36" s="196" t="s">
        <v>95</v>
      </c>
      <c r="C36" s="197"/>
      <c r="D36" s="47">
        <f>'Cash Flow - Each Project'!E158</f>
        <v>612</v>
      </c>
      <c r="E36" s="47">
        <f>'Cash Flow - Each Project'!F158</f>
        <v>617.99760000000015</v>
      </c>
      <c r="F36" s="47">
        <f>'Cash Flow - Each Project'!G158</f>
        <v>1388.1237364799999</v>
      </c>
      <c r="G36" s="47">
        <f>'Cash Flow - Each Project'!H158</f>
        <v>3999.564533097504</v>
      </c>
      <c r="H36" s="47">
        <f>'Cash Flow - Each Project'!I158</f>
        <v>4038.7602655218602</v>
      </c>
      <c r="I36" s="47">
        <f>'Cash Flow - Each Project'!J158</f>
        <v>4078.3401161239744</v>
      </c>
      <c r="J36" s="47">
        <f>'Cash Flow - Each Project'!K158</f>
        <v>4118.3078492619879</v>
      </c>
      <c r="K36" s="47">
        <f>'Cash Flow - Each Project'!L158</f>
        <v>4158.667266184756</v>
      </c>
      <c r="L36" s="47">
        <f>'Cash Flow - Each Project'!M158</f>
        <v>4199.4222053933663</v>
      </c>
      <c r="M36" s="47">
        <f>'Cash Flow - Each Project'!N158</f>
        <v>4240.5765430062211</v>
      </c>
      <c r="N36" s="47">
        <f>'Cash Flow - Each Project'!O158</f>
        <v>4282.134193127682</v>
      </c>
      <c r="O36" s="47">
        <f>'Cash Flow - Each Project'!P158</f>
        <v>4324.0991082203336</v>
      </c>
      <c r="P36" s="47">
        <f>'Cash Flow - Each Project'!Q158</f>
        <v>3524.1367324205271</v>
      </c>
      <c r="Q36" s="47">
        <f>'Cash Flow - Each Project'!R158</f>
        <v>3558.6732723982486</v>
      </c>
      <c r="R36" s="47">
        <f>'Cash Flow - Each Project'!S158</f>
        <v>2892.0177803932929</v>
      </c>
      <c r="S36" s="47">
        <f>'Cash Flow - Each Project'!T158</f>
        <v>0</v>
      </c>
      <c r="T36" s="47">
        <f>'Cash Flow - Each Project'!U158</f>
        <v>0</v>
      </c>
      <c r="U36" s="47">
        <f>'Cash Flow - Each Project'!V158</f>
        <v>0</v>
      </c>
      <c r="V36" s="47">
        <f>'Cash Flow - Each Project'!W158</f>
        <v>0</v>
      </c>
      <c r="W36" s="48">
        <f>'Cash Flow - Each Project'!X158</f>
        <v>0</v>
      </c>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row>
    <row r="37" spans="1:56" x14ac:dyDescent="0.25">
      <c r="A37" s="18"/>
      <c r="B37" s="198"/>
      <c r="C37" s="199"/>
      <c r="D37" s="60">
        <f>D36/D34</f>
        <v>2.1806520577231429E-2</v>
      </c>
      <c r="E37" s="60">
        <f t="shared" ref="E37:W37" si="10">E36/E34</f>
        <v>2.157673474304209E-2</v>
      </c>
      <c r="F37" s="60">
        <f t="shared" si="10"/>
        <v>4.7488386317933874E-2</v>
      </c>
      <c r="G37" s="60">
        <f t="shared" si="10"/>
        <v>0.13406905198481336</v>
      </c>
      <c r="H37" s="60">
        <f t="shared" si="10"/>
        <v>0.13265291165380996</v>
      </c>
      <c r="I37" s="60">
        <f t="shared" si="10"/>
        <v>0.13125060149444673</v>
      </c>
      <c r="J37" s="60">
        <f t="shared" si="10"/>
        <v>0.12986199415330299</v>
      </c>
      <c r="K37" s="60">
        <f t="shared" si="10"/>
        <v>0.12848696336797505</v>
      </c>
      <c r="L37" s="60">
        <f t="shared" si="10"/>
        <v>0.12712538395958559</v>
      </c>
      <c r="M37" s="60">
        <f t="shared" si="10"/>
        <v>0.12577713182530573</v>
      </c>
      <c r="N37" s="60">
        <f t="shared" si="10"/>
        <v>0.12444208393088897</v>
      </c>
      <c r="O37" s="60">
        <f t="shared" si="10"/>
        <v>0.12312011830321909</v>
      </c>
      <c r="P37" s="60">
        <f t="shared" si="10"/>
        <v>9.8312481777316635E-2</v>
      </c>
      <c r="Q37" s="60">
        <f t="shared" si="10"/>
        <v>9.7266362272663706E-2</v>
      </c>
      <c r="R37" s="60">
        <f t="shared" si="10"/>
        <v>7.744444435087898E-2</v>
      </c>
      <c r="S37" s="60">
        <f t="shared" si="10"/>
        <v>0</v>
      </c>
      <c r="T37" s="60">
        <f t="shared" si="10"/>
        <v>0</v>
      </c>
      <c r="U37" s="60">
        <f t="shared" si="10"/>
        <v>0</v>
      </c>
      <c r="V37" s="60">
        <f t="shared" si="10"/>
        <v>0</v>
      </c>
      <c r="W37" s="61">
        <f t="shared" si="10"/>
        <v>0</v>
      </c>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row>
    <row r="38" spans="1:56" x14ac:dyDescent="0.25">
      <c r="A38" s="18"/>
      <c r="B38" s="196" t="s">
        <v>6</v>
      </c>
      <c r="C38" s="197"/>
      <c r="D38" s="59">
        <f>D36+C38</f>
        <v>612</v>
      </c>
      <c r="E38" s="59">
        <f t="shared" ref="E38:U38" si="11">E36+D38</f>
        <v>1229.9976000000001</v>
      </c>
      <c r="F38" s="59">
        <f t="shared" si="11"/>
        <v>2618.1213364800001</v>
      </c>
      <c r="G38" s="53">
        <f t="shared" si="11"/>
        <v>6617.6858695775045</v>
      </c>
      <c r="H38" s="59">
        <f t="shared" si="11"/>
        <v>10656.446135099364</v>
      </c>
      <c r="I38" s="59">
        <f t="shared" si="11"/>
        <v>14734.786251223339</v>
      </c>
      <c r="J38" s="59">
        <f t="shared" si="11"/>
        <v>18853.094100485327</v>
      </c>
      <c r="K38" s="53">
        <f t="shared" si="11"/>
        <v>23011.761366670082</v>
      </c>
      <c r="L38" s="59">
        <f t="shared" si="11"/>
        <v>27211.183572063448</v>
      </c>
      <c r="M38" s="53">
        <f t="shared" si="11"/>
        <v>31451.760115069668</v>
      </c>
      <c r="N38" s="59">
        <f t="shared" si="11"/>
        <v>35733.894308197348</v>
      </c>
      <c r="O38" s="53">
        <f t="shared" si="11"/>
        <v>40057.993416417681</v>
      </c>
      <c r="P38" s="53">
        <f t="shared" si="11"/>
        <v>43582.130148838209</v>
      </c>
      <c r="Q38" s="53">
        <f t="shared" si="11"/>
        <v>47140.803421236458</v>
      </c>
      <c r="R38" s="53">
        <f t="shared" si="11"/>
        <v>50032.821201629748</v>
      </c>
      <c r="S38" s="53">
        <f t="shared" si="11"/>
        <v>50032.821201629748</v>
      </c>
      <c r="T38" s="53">
        <f t="shared" si="11"/>
        <v>50032.821201629748</v>
      </c>
      <c r="U38" s="59">
        <f t="shared" si="11"/>
        <v>50032.821201629748</v>
      </c>
      <c r="V38" s="59">
        <f t="shared" ref="V38" si="12">V36+U38</f>
        <v>50032.821201629748</v>
      </c>
      <c r="W38" s="53">
        <f t="shared" ref="W38" si="13">W36+V38</f>
        <v>50032.821201629748</v>
      </c>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row>
    <row r="39" spans="1:56" x14ac:dyDescent="0.25">
      <c r="A39" s="18"/>
      <c r="B39" s="198"/>
      <c r="C39" s="199"/>
      <c r="D39" s="62">
        <f>D38/SUM($D$34:D34)</f>
        <v>2.1806520577231429E-2</v>
      </c>
      <c r="E39" s="62">
        <f>E38/SUM($D$34:E34)</f>
        <v>2.169045891281212E-2</v>
      </c>
      <c r="F39" s="62">
        <f>F38/SUM($D$34:F34)</f>
        <v>3.0465357144230647E-2</v>
      </c>
      <c r="G39" s="63">
        <f>G38/SUM($D$34:G34)</f>
        <v>5.7162464822487574E-2</v>
      </c>
      <c r="H39" s="62">
        <f>H38/SUM($D$34:H34)</f>
        <v>7.2881606437476765E-2</v>
      </c>
      <c r="I39" s="62">
        <f>I38/SUM($D$34:I34)</f>
        <v>8.3111782594120595E-2</v>
      </c>
      <c r="J39" s="62">
        <f>J38/SUM($D$34:J34)</f>
        <v>9.0205443626391504E-2</v>
      </c>
      <c r="K39" s="63">
        <f>K38/SUM($D$34:K34)</f>
        <v>9.5338833523991973E-2</v>
      </c>
      <c r="L39" s="62">
        <f>L38/SUM($D$34:L34)</f>
        <v>9.916543790304902E-2</v>
      </c>
      <c r="M39" s="63">
        <f>M38/SUM($D$34:M34)</f>
        <v>0.10207736319001078</v>
      </c>
      <c r="N39" s="62">
        <f>N38/SUM($D$34:N34)</f>
        <v>0.1043241453376163</v>
      </c>
      <c r="O39" s="63">
        <f>O38/SUM($D$34:O34)</f>
        <v>0.1060721541792314</v>
      </c>
      <c r="P39" s="63">
        <f>P38/SUM($D$34:P34)</f>
        <v>0.10539946040006838</v>
      </c>
      <c r="Q39" s="63">
        <f>Q38/SUM($D$34:Q34)</f>
        <v>0.10473832547266469</v>
      </c>
      <c r="R39" s="63">
        <f>R38/SUM($D$34:R34)</f>
        <v>0.1026472565832218</v>
      </c>
      <c r="S39" s="63">
        <f>S38/SUM($D$34:S34)</f>
        <v>9.5202658061784129E-2</v>
      </c>
      <c r="T39" s="63">
        <f>T38/SUM($D$34:T34)</f>
        <v>8.8640886278651548E-2</v>
      </c>
      <c r="U39" s="62">
        <f>U38/SUM($D$34:U34)</f>
        <v>8.2814798196748612E-2</v>
      </c>
      <c r="V39" s="62">
        <f>V38/SUM($D$34:V34)</f>
        <v>7.760822777044403E-2</v>
      </c>
      <c r="W39" s="62">
        <f>W38/SUM($D$34:W34)</f>
        <v>7.2928241698964613E-2</v>
      </c>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row>
    <row r="40" spans="1:5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row>
    <row r="41" spans="1:56" s="18" customFormat="1" x14ac:dyDescent="0.25"/>
    <row r="42" spans="1:56" s="18" customFormat="1" x14ac:dyDescent="0.25"/>
    <row r="43" spans="1:56" s="18" customFormat="1" x14ac:dyDescent="0.25"/>
    <row r="44" spans="1:56" s="18" customFormat="1" x14ac:dyDescent="0.25"/>
    <row r="45" spans="1:56" s="18" customFormat="1" x14ac:dyDescent="0.25"/>
    <row r="46" spans="1:56" s="18" customFormat="1" x14ac:dyDescent="0.25"/>
    <row r="47" spans="1:56" s="18" customFormat="1" x14ac:dyDescent="0.25"/>
    <row r="48" spans="1:56" s="18" customFormat="1" x14ac:dyDescent="0.25"/>
    <row r="49" spans="29:35" s="18" customFormat="1" x14ac:dyDescent="0.25"/>
    <row r="50" spans="29:35" s="18" customFormat="1" x14ac:dyDescent="0.25"/>
    <row r="51" spans="29:35" s="18" customFormat="1" x14ac:dyDescent="0.25"/>
    <row r="52" spans="29:35" s="18" customFormat="1" x14ac:dyDescent="0.25"/>
    <row r="53" spans="29:35" s="18" customFormat="1" x14ac:dyDescent="0.25"/>
    <row r="54" spans="29:35" s="18" customFormat="1" x14ac:dyDescent="0.25">
      <c r="AC54" s="21"/>
      <c r="AD54" s="21"/>
    </row>
    <row r="55" spans="29:35" s="18" customFormat="1" x14ac:dyDescent="0.25">
      <c r="AC55" s="21"/>
      <c r="AD55" s="21"/>
      <c r="AE55" s="21"/>
      <c r="AF55" s="21"/>
      <c r="AG55" s="21"/>
      <c r="AH55" s="21"/>
      <c r="AI55" s="21"/>
    </row>
    <row r="56" spans="29:35" s="18" customFormat="1" x14ac:dyDescent="0.25">
      <c r="AC56" s="21"/>
      <c r="AD56" s="21"/>
      <c r="AE56" s="21"/>
      <c r="AF56" s="21"/>
      <c r="AG56" s="21"/>
      <c r="AH56" s="21"/>
      <c r="AI56" s="21"/>
    </row>
    <row r="57" spans="29:35" s="18" customFormat="1" x14ac:dyDescent="0.25">
      <c r="AE57" s="21"/>
      <c r="AF57" s="21"/>
      <c r="AG57" s="21"/>
      <c r="AH57" s="21"/>
      <c r="AI57" s="21"/>
    </row>
    <row r="58" spans="29:35" s="18" customFormat="1" x14ac:dyDescent="0.25"/>
    <row r="59" spans="29:35" s="18" customFormat="1" x14ac:dyDescent="0.25"/>
    <row r="60" spans="29:35" s="18" customFormat="1" x14ac:dyDescent="0.25"/>
    <row r="61" spans="29:35" s="18" customFormat="1" x14ac:dyDescent="0.25"/>
    <row r="62" spans="29:35" s="18" customFormat="1" x14ac:dyDescent="0.25"/>
    <row r="63" spans="29:35" s="18" customFormat="1" x14ac:dyDescent="0.25"/>
    <row r="64" spans="29:35"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sheetData>
  <sheetProtection password="EB90" sheet="1" objects="1" scenarios="1"/>
  <mergeCells count="12">
    <mergeCell ref="B5:C5"/>
    <mergeCell ref="B17:C17"/>
    <mergeCell ref="B36:C37"/>
    <mergeCell ref="B38:C39"/>
    <mergeCell ref="B19:C19"/>
    <mergeCell ref="B21:C21"/>
    <mergeCell ref="B22:C22"/>
    <mergeCell ref="B24:C24"/>
    <mergeCell ref="B34:C34"/>
    <mergeCell ref="B35:C35"/>
    <mergeCell ref="B31:C31"/>
    <mergeCell ref="B32:C32"/>
  </mergeCells>
  <conditionalFormatting sqref="D7:E9 D13:E30 D39:W39 D33:E38 D11:E11">
    <cfRule type="cellIs" dxfId="340" priority="85" operator="lessThan">
      <formula>0</formula>
    </cfRule>
  </conditionalFormatting>
  <conditionalFormatting sqref="D5:W5">
    <cfRule type="cellIs" dxfId="339" priority="84" operator="lessThan">
      <formula>0</formula>
    </cfRule>
  </conditionalFormatting>
  <conditionalFormatting sqref="D3">
    <cfRule type="expression" dxfId="338" priority="83">
      <formula>D$24&lt;0</formula>
    </cfRule>
  </conditionalFormatting>
  <conditionalFormatting sqref="E3:W9 E33:W39 E11:W30">
    <cfRule type="expression" dxfId="337" priority="63" stopIfTrue="1">
      <formula>E$24&lt;0</formula>
    </cfRule>
  </conditionalFormatting>
  <conditionalFormatting sqref="F13:F30 F7:F9 F33:F38 F11">
    <cfRule type="cellIs" dxfId="336" priority="81" operator="lessThan">
      <formula>0</formula>
    </cfRule>
  </conditionalFormatting>
  <conditionalFormatting sqref="G13:G30 G7:G9 G33:G38 G11">
    <cfRule type="cellIs" dxfId="335" priority="80" operator="lessThan">
      <formula>0</formula>
    </cfRule>
  </conditionalFormatting>
  <conditionalFormatting sqref="W13:W30 W7:W9 W33:W38 W11">
    <cfRule type="cellIs" dxfId="334" priority="64" operator="lessThan">
      <formula>0</formula>
    </cfRule>
  </conditionalFormatting>
  <conditionalFormatting sqref="T13:T30 T7:T9 T33:T38 T11">
    <cfRule type="cellIs" dxfId="333" priority="67" operator="lessThan">
      <formula>0</formula>
    </cfRule>
  </conditionalFormatting>
  <conditionalFormatting sqref="H13:H30 H7:H9 H33:H38 H11">
    <cfRule type="cellIs" dxfId="332" priority="78" operator="lessThan">
      <formula>0</formula>
    </cfRule>
  </conditionalFormatting>
  <conditionalFormatting sqref="I13:I30 I7:I9 I33:I38 I11">
    <cfRule type="cellIs" dxfId="331" priority="77" operator="lessThan">
      <formula>0</formula>
    </cfRule>
  </conditionalFormatting>
  <conditionalFormatting sqref="J13:J30 J7:J9 J33:J38 J11">
    <cfRule type="cellIs" dxfId="330" priority="76" operator="lessThan">
      <formula>0</formula>
    </cfRule>
  </conditionalFormatting>
  <conditionalFormatting sqref="K13:K30 K7:K9 K33:K38 K11">
    <cfRule type="cellIs" dxfId="329" priority="75" operator="lessThan">
      <formula>0</formula>
    </cfRule>
  </conditionalFormatting>
  <conditionalFormatting sqref="L13:L30 L7:L9 L33:L38 L11">
    <cfRule type="cellIs" dxfId="328" priority="74" operator="lessThan">
      <formula>0</formula>
    </cfRule>
  </conditionalFormatting>
  <conditionalFormatting sqref="M13:M30 M7:M9 M33:M38 M11">
    <cfRule type="cellIs" dxfId="327" priority="73" operator="lessThan">
      <formula>0</formula>
    </cfRule>
  </conditionalFormatting>
  <conditionalFormatting sqref="N13:N30 N7:N9 N33:N38 N11">
    <cfRule type="cellIs" dxfId="326" priority="72" operator="lessThan">
      <formula>0</formula>
    </cfRule>
  </conditionalFormatting>
  <conditionalFormatting sqref="O13:O30 O7:O9 O33:O38 O11">
    <cfRule type="cellIs" dxfId="325" priority="82" operator="lessThan">
      <formula>0</formula>
    </cfRule>
  </conditionalFormatting>
  <conditionalFormatting sqref="P13:P30 P7:P9 P33:P38 P11">
    <cfRule type="cellIs" dxfId="324" priority="71" operator="lessThan">
      <formula>0</formula>
    </cfRule>
  </conditionalFormatting>
  <conditionalFormatting sqref="Q13:Q30 Q7:Q9 Q33:Q38 Q11">
    <cfRule type="cellIs" dxfId="323" priority="70" operator="lessThan">
      <formula>0</formula>
    </cfRule>
  </conditionalFormatting>
  <conditionalFormatting sqref="R13:R30 R7:R9 R33:R38 R11">
    <cfRule type="cellIs" dxfId="322" priority="69" operator="lessThan">
      <formula>0</formula>
    </cfRule>
  </conditionalFormatting>
  <conditionalFormatting sqref="S13:S30 S7:S9 S33:S38 S11">
    <cfRule type="cellIs" dxfId="321" priority="68" operator="lessThan">
      <formula>0</formula>
    </cfRule>
  </conditionalFormatting>
  <conditionalFormatting sqref="U13:U30 U7:U9 U33:U38 U11">
    <cfRule type="cellIs" dxfId="320" priority="66" operator="lessThan">
      <formula>0</formula>
    </cfRule>
  </conditionalFormatting>
  <conditionalFormatting sqref="V13:V30 V7:V9 V33:V38 V11">
    <cfRule type="cellIs" dxfId="319" priority="65" operator="lessThan">
      <formula>0</formula>
    </cfRule>
  </conditionalFormatting>
  <conditionalFormatting sqref="D31:E32">
    <cfRule type="cellIs" dxfId="318" priority="42" operator="lessThan">
      <formula>0</formula>
    </cfRule>
  </conditionalFormatting>
  <conditionalFormatting sqref="E31:W32">
    <cfRule type="expression" dxfId="317" priority="23" stopIfTrue="1">
      <formula>E$24&lt;0</formula>
    </cfRule>
  </conditionalFormatting>
  <conditionalFormatting sqref="F31:F32">
    <cfRule type="cellIs" dxfId="316" priority="40" operator="lessThan">
      <formula>0</formula>
    </cfRule>
  </conditionalFormatting>
  <conditionalFormatting sqref="G31:G32">
    <cfRule type="cellIs" dxfId="315" priority="39" operator="lessThan">
      <formula>0</formula>
    </cfRule>
  </conditionalFormatting>
  <conditionalFormatting sqref="W31:W32">
    <cfRule type="cellIs" dxfId="314" priority="24" operator="lessThan">
      <formula>0</formula>
    </cfRule>
  </conditionalFormatting>
  <conditionalFormatting sqref="T31:T32">
    <cfRule type="cellIs" dxfId="313" priority="27" operator="lessThan">
      <formula>0</formula>
    </cfRule>
  </conditionalFormatting>
  <conditionalFormatting sqref="H31:H32">
    <cfRule type="cellIs" dxfId="312" priority="38" operator="lessThan">
      <formula>0</formula>
    </cfRule>
  </conditionalFormatting>
  <conditionalFormatting sqref="I31:I32">
    <cfRule type="cellIs" dxfId="311" priority="37" operator="lessThan">
      <formula>0</formula>
    </cfRule>
  </conditionalFormatting>
  <conditionalFormatting sqref="J31:J32">
    <cfRule type="cellIs" dxfId="310" priority="36" operator="lessThan">
      <formula>0</formula>
    </cfRule>
  </conditionalFormatting>
  <conditionalFormatting sqref="K31:K32">
    <cfRule type="cellIs" dxfId="309" priority="35" operator="lessThan">
      <formula>0</formula>
    </cfRule>
  </conditionalFormatting>
  <conditionalFormatting sqref="L31:L32">
    <cfRule type="cellIs" dxfId="308" priority="34" operator="lessThan">
      <formula>0</formula>
    </cfRule>
  </conditionalFormatting>
  <conditionalFormatting sqref="M31:M32">
    <cfRule type="cellIs" dxfId="307" priority="33" operator="lessThan">
      <formula>0</formula>
    </cfRule>
  </conditionalFormatting>
  <conditionalFormatting sqref="N31:N32">
    <cfRule type="cellIs" dxfId="306" priority="32" operator="lessThan">
      <formula>0</formula>
    </cfRule>
  </conditionalFormatting>
  <conditionalFormatting sqref="O31:O32">
    <cfRule type="cellIs" dxfId="305" priority="41" operator="lessThan">
      <formula>0</formula>
    </cfRule>
  </conditionalFormatting>
  <conditionalFormatting sqref="P31:P32">
    <cfRule type="cellIs" dxfId="304" priority="31" operator="lessThan">
      <formula>0</formula>
    </cfRule>
  </conditionalFormatting>
  <conditionalFormatting sqref="Q31:Q32">
    <cfRule type="cellIs" dxfId="303" priority="30" operator="lessThan">
      <formula>0</formula>
    </cfRule>
  </conditionalFormatting>
  <conditionalFormatting sqref="R31:R32">
    <cfRule type="cellIs" dxfId="302" priority="29" operator="lessThan">
      <formula>0</formula>
    </cfRule>
  </conditionalFormatting>
  <conditionalFormatting sqref="S31:S32">
    <cfRule type="cellIs" dxfId="301" priority="28" operator="lessThan">
      <formula>0</formula>
    </cfRule>
  </conditionalFormatting>
  <conditionalFormatting sqref="U31:U32">
    <cfRule type="cellIs" dxfId="300" priority="26" operator="lessThan">
      <formula>0</formula>
    </cfRule>
  </conditionalFormatting>
  <conditionalFormatting sqref="V31:V32">
    <cfRule type="cellIs" dxfId="299" priority="25" operator="lessThan">
      <formula>0</formula>
    </cfRule>
  </conditionalFormatting>
  <conditionalFormatting sqref="E10:W10">
    <cfRule type="expression" dxfId="298" priority="1" stopIfTrue="1">
      <formula>E$24&lt;0</formula>
    </cfRule>
  </conditionalFormatting>
  <conditionalFormatting sqref="W10">
    <cfRule type="cellIs" dxfId="297" priority="2" operator="lessThan">
      <formula>0</formula>
    </cfRule>
  </conditionalFormatting>
  <conditionalFormatting sqref="D10:W10">
    <cfRule type="cellIs" dxfId="296" priority="20" operator="lessThan">
      <formula>0</formula>
    </cfRule>
  </conditionalFormatting>
  <conditionalFormatting sqref="F10 R10">
    <cfRule type="cellIs" dxfId="295" priority="18" operator="lessThan">
      <formula>0</formula>
    </cfRule>
  </conditionalFormatting>
  <conditionalFormatting sqref="G10 S10">
    <cfRule type="cellIs" dxfId="294" priority="17" operator="lessThan">
      <formula>0</formula>
    </cfRule>
  </conditionalFormatting>
  <conditionalFormatting sqref="T10">
    <cfRule type="cellIs" dxfId="293" priority="5" operator="lessThan">
      <formula>0</formula>
    </cfRule>
  </conditionalFormatting>
  <conditionalFormatting sqref="H10 T10">
    <cfRule type="cellIs" dxfId="292" priority="16" operator="lessThan">
      <formula>0</formula>
    </cfRule>
  </conditionalFormatting>
  <conditionalFormatting sqref="I10 U10">
    <cfRule type="cellIs" dxfId="291" priority="15" operator="lessThan">
      <formula>0</formula>
    </cfRule>
  </conditionalFormatting>
  <conditionalFormatting sqref="J10 V10">
    <cfRule type="cellIs" dxfId="290" priority="14" operator="lessThan">
      <formula>0</formula>
    </cfRule>
  </conditionalFormatting>
  <conditionalFormatting sqref="K10 W10">
    <cfRule type="cellIs" dxfId="289" priority="13" operator="lessThan">
      <formula>0</formula>
    </cfRule>
  </conditionalFormatting>
  <conditionalFormatting sqref="L10">
    <cfRule type="cellIs" dxfId="288" priority="12" operator="lessThan">
      <formula>0</formula>
    </cfRule>
  </conditionalFormatting>
  <conditionalFormatting sqref="M10">
    <cfRule type="cellIs" dxfId="287" priority="11" operator="lessThan">
      <formula>0</formula>
    </cfRule>
  </conditionalFormatting>
  <conditionalFormatting sqref="N10">
    <cfRule type="cellIs" dxfId="286" priority="10" operator="lessThan">
      <formula>0</formula>
    </cfRule>
  </conditionalFormatting>
  <conditionalFormatting sqref="O10">
    <cfRule type="cellIs" dxfId="285" priority="19" operator="lessThan">
      <formula>0</formula>
    </cfRule>
  </conditionalFormatting>
  <conditionalFormatting sqref="P10">
    <cfRule type="cellIs" dxfId="284" priority="9" operator="lessThan">
      <formula>0</formula>
    </cfRule>
  </conditionalFormatting>
  <conditionalFormatting sqref="Q10">
    <cfRule type="cellIs" dxfId="283" priority="8" operator="lessThan">
      <formula>0</formula>
    </cfRule>
  </conditionalFormatting>
  <conditionalFormatting sqref="R10">
    <cfRule type="cellIs" dxfId="282" priority="7" operator="lessThan">
      <formula>0</formula>
    </cfRule>
  </conditionalFormatting>
  <conditionalFormatting sqref="S10">
    <cfRule type="cellIs" dxfId="281" priority="6" operator="lessThan">
      <formula>0</formula>
    </cfRule>
  </conditionalFormatting>
  <conditionalFormatting sqref="U10">
    <cfRule type="cellIs" dxfId="280" priority="4" operator="lessThan">
      <formula>0</formula>
    </cfRule>
  </conditionalFormatting>
  <conditionalFormatting sqref="V10">
    <cfRule type="cellIs" dxfId="279" priority="3" operator="lessThan">
      <formula>0</formula>
    </cfRule>
  </conditionalFormatting>
  <pageMargins left="0.7" right="0.7" top="0.75" bottom="0.75" header="0.3" footer="0.3"/>
  <pageSetup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Z142"/>
  <sheetViews>
    <sheetView zoomScaleNormal="100" workbookViewId="0">
      <pane ySplit="1" topLeftCell="A2" activePane="bottomLeft" state="frozen"/>
      <selection pane="bottomLeft" activeCell="T29" sqref="T29"/>
    </sheetView>
  </sheetViews>
  <sheetFormatPr defaultRowHeight="15" x14ac:dyDescent="0.25"/>
  <cols>
    <col min="9" max="9" width="9.140625" customWidth="1"/>
    <col min="18" max="18" width="15.140625" bestFit="1" customWidth="1"/>
    <col min="19" max="19" width="22.28515625" customWidth="1"/>
  </cols>
  <sheetData>
    <row r="1" spans="1:26" s="4" customFormat="1" ht="45.75" customHeight="1" x14ac:dyDescent="0.25">
      <c r="A1" s="138" t="str">
        <f>Instructions!B1</f>
        <v>Internal Energy Revolving Fund Wizard</v>
      </c>
      <c r="B1" s="138"/>
      <c r="C1" s="138"/>
      <c r="D1" s="138"/>
      <c r="E1" s="138"/>
      <c r="F1" s="138"/>
      <c r="G1" s="138"/>
      <c r="H1" s="138"/>
      <c r="I1" s="138"/>
      <c r="J1" s="138"/>
    </row>
    <row r="2" spans="1:26" x14ac:dyDescent="0.25">
      <c r="A2" s="6"/>
      <c r="B2" s="6"/>
      <c r="C2" s="6"/>
      <c r="D2" s="6"/>
      <c r="E2" s="6"/>
      <c r="F2" s="6"/>
      <c r="G2" s="6"/>
      <c r="H2" s="6"/>
      <c r="I2" s="6"/>
      <c r="J2" s="6"/>
      <c r="K2" s="6"/>
      <c r="L2" s="6"/>
      <c r="M2" s="6"/>
      <c r="N2" s="6"/>
      <c r="O2" s="6"/>
      <c r="P2" s="6"/>
      <c r="Q2" s="6"/>
      <c r="R2" s="6"/>
      <c r="S2" s="6"/>
      <c r="T2" s="6"/>
      <c r="U2" s="6"/>
      <c r="V2" s="6"/>
      <c r="W2" s="6"/>
      <c r="X2" s="6"/>
      <c r="Y2" s="6"/>
      <c r="Z2" s="6"/>
    </row>
    <row r="3" spans="1:26" x14ac:dyDescent="0.25">
      <c r="A3" s="6"/>
      <c r="B3" s="6"/>
      <c r="C3" s="6"/>
      <c r="D3" s="6"/>
      <c r="E3" s="6"/>
      <c r="F3" s="6"/>
      <c r="G3" s="6"/>
      <c r="H3" s="6"/>
      <c r="I3" s="6"/>
      <c r="J3" s="6"/>
      <c r="K3" s="6"/>
      <c r="L3" s="6"/>
      <c r="M3" s="6"/>
      <c r="N3" s="6"/>
      <c r="O3" s="6"/>
      <c r="P3" s="6"/>
      <c r="Q3" s="6"/>
      <c r="R3" s="6"/>
      <c r="S3" s="6"/>
      <c r="T3" s="6"/>
      <c r="U3" s="6"/>
      <c r="V3" s="6"/>
      <c r="W3" s="6"/>
      <c r="X3" s="6"/>
      <c r="Y3" s="6"/>
      <c r="Z3" s="6"/>
    </row>
    <row r="4" spans="1:26" x14ac:dyDescent="0.25">
      <c r="A4" s="6"/>
      <c r="B4" s="116"/>
      <c r="C4" s="116"/>
      <c r="D4" s="116"/>
      <c r="E4" s="116"/>
      <c r="F4" s="116"/>
      <c r="G4" s="116"/>
      <c r="H4" s="116"/>
      <c r="J4" s="116"/>
      <c r="K4" s="116"/>
      <c r="L4" s="116"/>
      <c r="M4" s="130"/>
      <c r="N4" s="130"/>
      <c r="O4" s="116"/>
      <c r="P4" s="6"/>
      <c r="Q4" s="6"/>
      <c r="R4" s="6"/>
      <c r="S4" s="6"/>
      <c r="T4" s="6"/>
      <c r="U4" s="6"/>
      <c r="V4" s="6"/>
      <c r="W4" s="6"/>
      <c r="X4" s="6"/>
      <c r="Y4" s="6"/>
      <c r="Z4" s="6"/>
    </row>
    <row r="5" spans="1:26" x14ac:dyDescent="0.25">
      <c r="A5" s="6"/>
      <c r="B5" s="6"/>
      <c r="C5" s="6"/>
      <c r="D5" s="6"/>
      <c r="E5" s="6"/>
      <c r="F5" s="6"/>
      <c r="G5" s="6"/>
      <c r="H5" s="6"/>
      <c r="I5" s="6"/>
      <c r="J5" s="6"/>
      <c r="K5" s="6"/>
      <c r="L5" s="6"/>
      <c r="M5" s="131"/>
      <c r="N5" s="6"/>
      <c r="O5" s="6"/>
      <c r="P5" s="6"/>
      <c r="Q5" s="6"/>
      <c r="R5" s="6"/>
      <c r="S5" s="6"/>
      <c r="T5" s="6"/>
      <c r="U5" s="6"/>
      <c r="V5" s="6"/>
      <c r="W5" s="6"/>
      <c r="X5" s="6"/>
      <c r="Y5" s="6"/>
      <c r="Z5" s="6"/>
    </row>
    <row r="6" spans="1:26" x14ac:dyDescent="0.25">
      <c r="A6" s="6"/>
      <c r="B6" s="6"/>
      <c r="C6" s="6"/>
      <c r="D6" s="6"/>
      <c r="E6" s="6"/>
      <c r="F6" s="6"/>
      <c r="G6" s="6"/>
      <c r="H6" s="6"/>
      <c r="I6" s="6"/>
      <c r="J6" s="6"/>
      <c r="K6" s="6"/>
      <c r="L6" s="6"/>
      <c r="M6" s="6"/>
      <c r="N6" s="6"/>
      <c r="O6" s="6"/>
      <c r="P6" s="6"/>
      <c r="Q6" s="6"/>
      <c r="R6" s="6"/>
      <c r="S6" s="6"/>
      <c r="T6" s="6"/>
      <c r="U6" s="6"/>
      <c r="V6" s="6"/>
      <c r="W6" s="6"/>
      <c r="X6" s="6"/>
      <c r="Y6" s="6"/>
      <c r="Z6" s="6"/>
    </row>
    <row r="7" spans="1:26" x14ac:dyDescent="0.25">
      <c r="A7" s="6"/>
      <c r="B7" s="6"/>
      <c r="C7" s="6"/>
      <c r="D7" s="6"/>
      <c r="E7" s="6"/>
      <c r="F7" s="6"/>
      <c r="G7" s="6"/>
      <c r="H7" s="6"/>
      <c r="I7" s="6"/>
      <c r="J7" s="6"/>
      <c r="K7" s="6"/>
      <c r="L7" s="6"/>
      <c r="M7" s="6"/>
      <c r="N7" s="6"/>
      <c r="O7" s="6"/>
      <c r="P7" s="6"/>
      <c r="Q7" s="6"/>
      <c r="R7" s="6"/>
      <c r="S7" s="6"/>
      <c r="T7" s="6"/>
      <c r="U7" s="6"/>
      <c r="V7" s="6"/>
      <c r="W7" s="6"/>
      <c r="X7" s="6"/>
      <c r="Y7" s="6"/>
      <c r="Z7" s="6"/>
    </row>
    <row r="8" spans="1:26" x14ac:dyDescent="0.25">
      <c r="A8" s="6"/>
      <c r="B8" s="6"/>
      <c r="C8" s="6"/>
      <c r="D8" s="6"/>
      <c r="E8" s="6"/>
      <c r="F8" s="6"/>
      <c r="G8" s="6"/>
      <c r="H8" s="6"/>
      <c r="I8" s="6"/>
      <c r="J8" s="6"/>
      <c r="K8" s="6"/>
      <c r="L8" s="6"/>
      <c r="M8" s="6"/>
      <c r="N8" s="6"/>
      <c r="O8" s="6"/>
      <c r="P8" s="6"/>
      <c r="Q8" s="6"/>
      <c r="R8" s="6"/>
      <c r="S8" s="6"/>
      <c r="T8" s="6"/>
      <c r="U8" s="6"/>
      <c r="V8" s="6"/>
      <c r="W8" s="6"/>
      <c r="X8" s="6"/>
      <c r="Y8" s="6"/>
      <c r="Z8" s="6"/>
    </row>
    <row r="9" spans="1:26" x14ac:dyDescent="0.25">
      <c r="A9" s="6"/>
      <c r="B9" s="6"/>
      <c r="C9" s="6"/>
      <c r="D9" s="6"/>
      <c r="E9" s="6"/>
      <c r="F9" s="6"/>
      <c r="G9" s="6"/>
      <c r="H9" s="6"/>
      <c r="I9" s="6"/>
      <c r="J9" s="6"/>
      <c r="K9" s="6"/>
      <c r="L9" s="6"/>
      <c r="M9" s="6"/>
      <c r="N9" s="6"/>
      <c r="O9" s="6"/>
      <c r="P9" s="6"/>
      <c r="Q9" s="6"/>
      <c r="R9" s="6"/>
      <c r="S9" s="6"/>
      <c r="T9" s="6"/>
      <c r="U9" s="6"/>
      <c r="V9" s="6"/>
      <c r="W9" s="6"/>
      <c r="X9" s="6"/>
      <c r="Y9" s="6"/>
      <c r="Z9" s="6"/>
    </row>
    <row r="10" spans="1:26" x14ac:dyDescent="0.2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x14ac:dyDescent="0.2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25">
      <c r="A43" s="6"/>
      <c r="B43" s="6"/>
      <c r="C43" s="6"/>
      <c r="D43" s="6"/>
      <c r="E43" s="6"/>
      <c r="F43" s="6"/>
      <c r="G43" s="6"/>
      <c r="H43" s="6"/>
      <c r="I43" s="6"/>
      <c r="J43" s="6"/>
      <c r="K43" s="6"/>
      <c r="L43" s="6"/>
      <c r="M43" s="6"/>
      <c r="N43" s="6"/>
      <c r="O43" s="6"/>
      <c r="P43" s="6"/>
      <c r="Q43" s="6"/>
      <c r="R43" s="118" t="s">
        <v>102</v>
      </c>
      <c r="S43" s="135" t="s">
        <v>103</v>
      </c>
      <c r="T43" s="6"/>
      <c r="U43" s="6"/>
      <c r="V43" s="6"/>
      <c r="W43" s="6"/>
      <c r="X43" s="6"/>
      <c r="Y43" s="6"/>
      <c r="Z43" s="6"/>
    </row>
    <row r="44" spans="1:26" x14ac:dyDescent="0.25">
      <c r="A44" s="6"/>
      <c r="B44" s="6"/>
      <c r="C44" s="6"/>
      <c r="D44" s="6"/>
      <c r="E44" s="6"/>
      <c r="F44" s="6"/>
      <c r="G44" s="6"/>
      <c r="H44" s="6"/>
      <c r="I44" s="6"/>
      <c r="J44" s="6"/>
      <c r="K44" s="6"/>
      <c r="L44" s="6"/>
      <c r="M44" s="6"/>
      <c r="N44" s="6"/>
      <c r="O44" s="6"/>
      <c r="P44" s="6"/>
      <c r="Q44" s="6"/>
      <c r="R44" s="132">
        <f>Projects!F5</f>
        <v>1</v>
      </c>
      <c r="S44" s="127" t="str">
        <f>IF(Projects!G5="","",Projects!G5)</f>
        <v>Pump Upgrade</v>
      </c>
      <c r="T44" s="6"/>
      <c r="U44" s="6"/>
      <c r="V44" s="6"/>
      <c r="W44" s="6"/>
      <c r="X44" s="6"/>
      <c r="Y44" s="6"/>
      <c r="Z44" s="6"/>
    </row>
    <row r="45" spans="1:26" x14ac:dyDescent="0.25">
      <c r="A45" s="6"/>
      <c r="B45" s="6"/>
      <c r="C45" s="6"/>
      <c r="D45" s="6"/>
      <c r="E45" s="6"/>
      <c r="F45" s="6"/>
      <c r="G45" s="6"/>
      <c r="H45" s="6"/>
      <c r="I45" s="6"/>
      <c r="J45" s="6"/>
      <c r="K45" s="6"/>
      <c r="L45" s="6"/>
      <c r="M45" s="6"/>
      <c r="N45" s="6"/>
      <c r="O45" s="6"/>
      <c r="P45" s="6"/>
      <c r="Q45" s="6"/>
      <c r="R45" s="133">
        <f>Projects!F6</f>
        <v>2</v>
      </c>
      <c r="S45" s="128" t="str">
        <f>IF(Projects!G6="","",Projects!G6)</f>
        <v>Insulation</v>
      </c>
      <c r="T45" s="6"/>
      <c r="U45" s="6"/>
      <c r="V45" s="6"/>
      <c r="W45" s="6"/>
      <c r="X45" s="6"/>
      <c r="Y45" s="6"/>
      <c r="Z45" s="6"/>
    </row>
    <row r="46" spans="1:26" x14ac:dyDescent="0.25">
      <c r="A46" s="6"/>
      <c r="B46" s="6"/>
      <c r="C46" s="6"/>
      <c r="D46" s="6"/>
      <c r="E46" s="6"/>
      <c r="F46" s="6"/>
      <c r="G46" s="6"/>
      <c r="H46" s="6"/>
      <c r="I46" s="6"/>
      <c r="J46" s="6"/>
      <c r="K46" s="6"/>
      <c r="L46" s="6"/>
      <c r="M46" s="6"/>
      <c r="N46" s="6"/>
      <c r="O46" s="6"/>
      <c r="P46" s="6"/>
      <c r="Q46" s="6"/>
      <c r="R46" s="133">
        <f>Projects!F7</f>
        <v>3</v>
      </c>
      <c r="S46" s="128" t="str">
        <f>IF(Projects!G7="","",Projects!G7)</f>
        <v>VFD's</v>
      </c>
      <c r="T46" s="6"/>
      <c r="U46" s="6"/>
      <c r="V46" s="6"/>
      <c r="W46" s="6"/>
      <c r="X46" s="6"/>
      <c r="Y46" s="6"/>
      <c r="Z46" s="6"/>
    </row>
    <row r="47" spans="1:26" x14ac:dyDescent="0.25">
      <c r="A47" s="6"/>
      <c r="B47" s="6"/>
      <c r="C47" s="6"/>
      <c r="D47" s="6"/>
      <c r="E47" s="6"/>
      <c r="F47" s="6"/>
      <c r="G47" s="6"/>
      <c r="H47" s="6"/>
      <c r="I47" s="6"/>
      <c r="J47" s="6"/>
      <c r="K47" s="6"/>
      <c r="L47" s="6"/>
      <c r="M47" s="6"/>
      <c r="N47" s="6"/>
      <c r="O47" s="6"/>
      <c r="P47" s="6"/>
      <c r="Q47" s="6"/>
      <c r="R47" s="133">
        <f>Projects!F8</f>
        <v>4</v>
      </c>
      <c r="S47" s="128" t="str">
        <f>IF(Projects!G8="","",Projects!G8)</f>
        <v/>
      </c>
      <c r="T47" s="6"/>
      <c r="U47" s="6"/>
      <c r="V47" s="6"/>
      <c r="W47" s="6"/>
      <c r="X47" s="6"/>
      <c r="Y47" s="6"/>
      <c r="Z47" s="6"/>
    </row>
    <row r="48" spans="1:26" x14ac:dyDescent="0.25">
      <c r="A48" s="6"/>
      <c r="B48" s="6"/>
      <c r="C48" s="6"/>
      <c r="D48" s="6"/>
      <c r="E48" s="6"/>
      <c r="F48" s="6"/>
      <c r="G48" s="6"/>
      <c r="H48" s="6"/>
      <c r="I48" s="6"/>
      <c r="J48" s="6"/>
      <c r="K48" s="6"/>
      <c r="L48" s="6"/>
      <c r="M48" s="6"/>
      <c r="N48" s="6"/>
      <c r="O48" s="6"/>
      <c r="P48" s="6"/>
      <c r="Q48" s="6"/>
      <c r="R48" s="133">
        <f>Projects!F9</f>
        <v>5</v>
      </c>
      <c r="S48" s="128" t="str">
        <f>IF(Projects!G9="","",Projects!G9)</f>
        <v/>
      </c>
      <c r="T48" s="6"/>
      <c r="U48" s="6"/>
      <c r="V48" s="6"/>
      <c r="W48" s="6"/>
      <c r="X48" s="6"/>
      <c r="Y48" s="6"/>
      <c r="Z48" s="6"/>
    </row>
    <row r="49" spans="1:26" x14ac:dyDescent="0.25">
      <c r="A49" s="6"/>
      <c r="B49" s="6"/>
      <c r="C49" s="6"/>
      <c r="D49" s="6"/>
      <c r="E49" s="6"/>
      <c r="F49" s="6"/>
      <c r="G49" s="6"/>
      <c r="H49" s="6"/>
      <c r="I49" s="6"/>
      <c r="J49" s="6"/>
      <c r="K49" s="6"/>
      <c r="L49" s="6"/>
      <c r="M49" s="6"/>
      <c r="N49" s="6"/>
      <c r="O49" s="6"/>
      <c r="P49" s="6"/>
      <c r="Q49" s="6"/>
      <c r="R49" s="133">
        <f>Projects!F10</f>
        <v>6</v>
      </c>
      <c r="S49" s="128" t="str">
        <f>IF(Projects!G10="","",Projects!G10)</f>
        <v/>
      </c>
      <c r="T49" s="6"/>
      <c r="U49" s="6"/>
      <c r="V49" s="6"/>
      <c r="W49" s="6"/>
      <c r="X49" s="6"/>
      <c r="Y49" s="6"/>
      <c r="Z49" s="6"/>
    </row>
    <row r="50" spans="1:26" x14ac:dyDescent="0.25">
      <c r="A50" s="6"/>
      <c r="B50" s="6"/>
      <c r="C50" s="6"/>
      <c r="D50" s="6"/>
      <c r="E50" s="6"/>
      <c r="F50" s="6"/>
      <c r="G50" s="6"/>
      <c r="H50" s="6"/>
      <c r="I50" s="6"/>
      <c r="J50" s="6"/>
      <c r="K50" s="6"/>
      <c r="L50" s="6"/>
      <c r="M50" s="6"/>
      <c r="N50" s="6"/>
      <c r="O50" s="6"/>
      <c r="P50" s="6"/>
      <c r="Q50" s="6"/>
      <c r="R50" s="133">
        <f>Projects!F11</f>
        <v>7</v>
      </c>
      <c r="S50" s="128" t="str">
        <f>IF(Projects!G11="","",Projects!G11)</f>
        <v/>
      </c>
      <c r="T50" s="6"/>
      <c r="U50" s="6"/>
      <c r="V50" s="6"/>
      <c r="W50" s="6"/>
      <c r="X50" s="6"/>
      <c r="Y50" s="6"/>
      <c r="Z50" s="6"/>
    </row>
    <row r="51" spans="1:26" x14ac:dyDescent="0.25">
      <c r="A51" s="6"/>
      <c r="B51" s="6"/>
      <c r="C51" s="6"/>
      <c r="D51" s="6"/>
      <c r="E51" s="6"/>
      <c r="F51" s="6"/>
      <c r="G51" s="6"/>
      <c r="H51" s="6"/>
      <c r="I51" s="6"/>
      <c r="J51" s="6"/>
      <c r="K51" s="6"/>
      <c r="L51" s="6"/>
      <c r="M51" s="6"/>
      <c r="N51" s="6"/>
      <c r="O51" s="6"/>
      <c r="P51" s="6"/>
      <c r="Q51" s="6"/>
      <c r="R51" s="133">
        <f>Projects!F12</f>
        <v>8</v>
      </c>
      <c r="S51" s="128" t="str">
        <f>IF(Projects!G12="","",Projects!G12)</f>
        <v/>
      </c>
      <c r="T51" s="6"/>
      <c r="U51" s="6"/>
      <c r="V51" s="6"/>
      <c r="W51" s="6"/>
      <c r="X51" s="6"/>
      <c r="Y51" s="6"/>
      <c r="Z51" s="6"/>
    </row>
    <row r="52" spans="1:26" x14ac:dyDescent="0.25">
      <c r="A52" s="6"/>
      <c r="B52" s="6"/>
      <c r="C52" s="6"/>
      <c r="D52" s="6"/>
      <c r="E52" s="6"/>
      <c r="F52" s="6"/>
      <c r="G52" s="6"/>
      <c r="H52" s="6"/>
      <c r="I52" s="6"/>
      <c r="J52" s="6"/>
      <c r="K52" s="6"/>
      <c r="L52" s="6"/>
      <c r="M52" s="6"/>
      <c r="N52" s="6"/>
      <c r="O52" s="6"/>
      <c r="P52" s="6"/>
      <c r="Q52" s="6"/>
      <c r="R52" s="133">
        <f>Projects!F13</f>
        <v>9</v>
      </c>
      <c r="S52" s="128" t="str">
        <f>IF(Projects!G13="","",Projects!G13)</f>
        <v/>
      </c>
      <c r="T52" s="6"/>
      <c r="U52" s="6"/>
      <c r="V52" s="6"/>
      <c r="W52" s="6"/>
      <c r="X52" s="6"/>
      <c r="Y52" s="6"/>
      <c r="Z52" s="6"/>
    </row>
    <row r="53" spans="1:26" x14ac:dyDescent="0.25">
      <c r="A53" s="6"/>
      <c r="B53" s="6"/>
      <c r="C53" s="6"/>
      <c r="D53" s="6"/>
      <c r="E53" s="6"/>
      <c r="F53" s="6"/>
      <c r="G53" s="6"/>
      <c r="H53" s="6"/>
      <c r="I53" s="6"/>
      <c r="J53" s="6"/>
      <c r="K53" s="6"/>
      <c r="L53" s="6"/>
      <c r="M53" s="6"/>
      <c r="N53" s="6"/>
      <c r="O53" s="6"/>
      <c r="P53" s="6"/>
      <c r="Q53" s="6"/>
      <c r="R53" s="134">
        <f>Projects!F14</f>
        <v>10</v>
      </c>
      <c r="S53" s="129" t="str">
        <f>IF(Projects!G14="","",Projects!G14)</f>
        <v/>
      </c>
      <c r="T53" s="6"/>
      <c r="U53" s="6"/>
      <c r="V53" s="6"/>
      <c r="W53" s="6"/>
      <c r="X53" s="6"/>
      <c r="Y53" s="6"/>
      <c r="Z53" s="6"/>
    </row>
    <row r="54" spans="1:26"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sheetData>
  <mergeCells count="1">
    <mergeCell ref="A1:J1"/>
  </mergeCells>
  <pageMargins left="0.7" right="0.7" top="0.75" bottom="0.75" header="0.3" footer="0.3"/>
  <pageSetup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AX212"/>
  <sheetViews>
    <sheetView zoomScaleNormal="100" workbookViewId="0">
      <pane xSplit="4" ySplit="4" topLeftCell="E5" activePane="bottomRight" state="frozen"/>
      <selection pane="topRight" activeCell="E1" sqref="E1"/>
      <selection pane="bottomLeft" activeCell="A5" sqref="A5"/>
      <selection pane="bottomRight" activeCell="AI19" sqref="AI19"/>
    </sheetView>
  </sheetViews>
  <sheetFormatPr defaultRowHeight="15" outlineLevelRow="1" x14ac:dyDescent="0.25"/>
  <cols>
    <col min="1" max="1" width="3.28515625" customWidth="1"/>
    <col min="2" max="2" width="12.7109375" customWidth="1"/>
    <col min="3" max="3" width="28.42578125" bestFit="1" customWidth="1"/>
    <col min="4" max="4" width="3.5703125" bestFit="1" customWidth="1"/>
    <col min="5" max="5" width="12.28515625" bestFit="1" customWidth="1"/>
    <col min="6" max="24" width="12.28515625" customWidth="1"/>
    <col min="25" max="50" width="9.7109375" style="119" bestFit="1" customWidth="1"/>
  </cols>
  <sheetData>
    <row r="1" spans="1:50" s="4" customFormat="1" ht="45.75" customHeight="1" x14ac:dyDescent="0.25">
      <c r="C1" s="138" t="str">
        <f>Instructions!B1</f>
        <v>Internal Energy Revolving Fund Wizard</v>
      </c>
      <c r="D1" s="138"/>
      <c r="E1" s="138"/>
      <c r="F1" s="138"/>
      <c r="G1" s="138"/>
      <c r="H1" s="138"/>
      <c r="I1" s="138"/>
      <c r="J1" s="138"/>
      <c r="K1" s="138"/>
      <c r="L1" s="138"/>
      <c r="M1" s="138"/>
      <c r="N1" s="138"/>
      <c r="O1" s="138"/>
      <c r="P1" s="138"/>
      <c r="Q1" s="138"/>
      <c r="R1" s="138"/>
      <c r="S1" s="138"/>
      <c r="T1" s="138"/>
      <c r="U1" s="138"/>
    </row>
    <row r="2" spans="1:50" x14ac:dyDescent="0.25">
      <c r="A2" s="18"/>
      <c r="B2" s="18"/>
      <c r="C2" s="18"/>
      <c r="D2" s="18"/>
      <c r="E2" s="19"/>
      <c r="F2" s="18"/>
      <c r="G2" s="18"/>
      <c r="H2" s="18"/>
      <c r="I2" s="18"/>
      <c r="J2" s="18"/>
      <c r="K2" s="18"/>
      <c r="L2" s="18"/>
      <c r="M2" s="18"/>
      <c r="N2" s="18"/>
      <c r="O2" s="18"/>
      <c r="P2" s="18"/>
      <c r="Q2" s="18"/>
      <c r="R2" s="18"/>
      <c r="S2" s="18"/>
      <c r="T2" s="18"/>
      <c r="U2" s="18"/>
      <c r="V2" s="18"/>
      <c r="W2" s="18"/>
      <c r="X2" s="18"/>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1:50" x14ac:dyDescent="0.25">
      <c r="A3" s="18"/>
      <c r="B3" s="18"/>
      <c r="C3" s="18"/>
      <c r="D3" s="18"/>
      <c r="E3" s="34">
        <f>'Initial Setup'!H3</f>
        <v>2016</v>
      </c>
      <c r="F3" s="34">
        <f>E3+1</f>
        <v>2017</v>
      </c>
      <c r="G3" s="34">
        <f t="shared" ref="G3:U3" si="0">F3+1</f>
        <v>2018</v>
      </c>
      <c r="H3" s="34">
        <f t="shared" si="0"/>
        <v>2019</v>
      </c>
      <c r="I3" s="34">
        <f t="shared" si="0"/>
        <v>2020</v>
      </c>
      <c r="J3" s="34">
        <f t="shared" si="0"/>
        <v>2021</v>
      </c>
      <c r="K3" s="34">
        <f t="shared" si="0"/>
        <v>2022</v>
      </c>
      <c r="L3" s="34">
        <f t="shared" si="0"/>
        <v>2023</v>
      </c>
      <c r="M3" s="34">
        <f t="shared" si="0"/>
        <v>2024</v>
      </c>
      <c r="N3" s="34">
        <f t="shared" si="0"/>
        <v>2025</v>
      </c>
      <c r="O3" s="34">
        <f t="shared" si="0"/>
        <v>2026</v>
      </c>
      <c r="P3" s="34">
        <f t="shared" si="0"/>
        <v>2027</v>
      </c>
      <c r="Q3" s="34">
        <f t="shared" si="0"/>
        <v>2028</v>
      </c>
      <c r="R3" s="34">
        <f t="shared" si="0"/>
        <v>2029</v>
      </c>
      <c r="S3" s="34">
        <f t="shared" si="0"/>
        <v>2030</v>
      </c>
      <c r="T3" s="34">
        <f t="shared" si="0"/>
        <v>2031</v>
      </c>
      <c r="U3" s="34">
        <f t="shared" si="0"/>
        <v>2032</v>
      </c>
      <c r="V3" s="34">
        <f>U3+1</f>
        <v>2033</v>
      </c>
      <c r="W3" s="34">
        <f t="shared" ref="W3:X3" si="1">V3+1</f>
        <v>2034</v>
      </c>
      <c r="X3" s="34">
        <f t="shared" si="1"/>
        <v>2035</v>
      </c>
      <c r="Y3" s="120">
        <f t="shared" ref="Y3" si="2">X3+1</f>
        <v>2036</v>
      </c>
      <c r="Z3" s="120">
        <f t="shared" ref="Z3" si="3">Y3+1</f>
        <v>2037</v>
      </c>
      <c r="AA3" s="120">
        <f t="shared" ref="AA3" si="4">Z3+1</f>
        <v>2038</v>
      </c>
      <c r="AB3" s="120">
        <f t="shared" ref="AB3" si="5">AA3+1</f>
        <v>2039</v>
      </c>
      <c r="AC3" s="120">
        <f t="shared" ref="AC3" si="6">AB3+1</f>
        <v>2040</v>
      </c>
      <c r="AD3" s="120">
        <f t="shared" ref="AD3" si="7">AC3+1</f>
        <v>2041</v>
      </c>
      <c r="AE3" s="120">
        <f t="shared" ref="AE3" si="8">AD3+1</f>
        <v>2042</v>
      </c>
      <c r="AF3" s="120">
        <f t="shared" ref="AF3" si="9">AE3+1</f>
        <v>2043</v>
      </c>
      <c r="AG3" s="120">
        <f t="shared" ref="AG3" si="10">AF3+1</f>
        <v>2044</v>
      </c>
      <c r="AH3" s="120">
        <f t="shared" ref="AH3" si="11">AG3+1</f>
        <v>2045</v>
      </c>
      <c r="AI3" s="120">
        <f t="shared" ref="AI3" si="12">AH3+1</f>
        <v>2046</v>
      </c>
      <c r="AJ3" s="120">
        <f t="shared" ref="AJ3" si="13">AI3+1</f>
        <v>2047</v>
      </c>
      <c r="AK3" s="120">
        <f t="shared" ref="AK3" si="14">AJ3+1</f>
        <v>2048</v>
      </c>
      <c r="AL3" s="120">
        <f t="shared" ref="AL3" si="15">AK3+1</f>
        <v>2049</v>
      </c>
      <c r="AM3" s="120">
        <f t="shared" ref="AM3" si="16">AL3+1</f>
        <v>2050</v>
      </c>
      <c r="AN3" s="120">
        <f t="shared" ref="AN3" si="17">AM3+1</f>
        <v>2051</v>
      </c>
      <c r="AO3" s="120">
        <f t="shared" ref="AO3" si="18">AN3+1</f>
        <v>2052</v>
      </c>
      <c r="AP3" s="120">
        <f t="shared" ref="AP3" si="19">AO3+1</f>
        <v>2053</v>
      </c>
      <c r="AQ3" s="120">
        <f t="shared" ref="AQ3" si="20">AP3+1</f>
        <v>2054</v>
      </c>
      <c r="AR3" s="120">
        <f t="shared" ref="AR3" si="21">AQ3+1</f>
        <v>2055</v>
      </c>
      <c r="AS3" s="120">
        <f t="shared" ref="AS3" si="22">AR3+1</f>
        <v>2056</v>
      </c>
      <c r="AT3" s="120">
        <f t="shared" ref="AT3" si="23">AS3+1</f>
        <v>2057</v>
      </c>
      <c r="AU3" s="120">
        <f t="shared" ref="AU3" si="24">AT3+1</f>
        <v>2058</v>
      </c>
      <c r="AV3" s="120">
        <f t="shared" ref="AV3" si="25">AU3+1</f>
        <v>2059</v>
      </c>
      <c r="AW3" s="120">
        <f t="shared" ref="AW3" si="26">AV3+1</f>
        <v>2060</v>
      </c>
      <c r="AX3" s="120">
        <f t="shared" ref="AX3" si="27">AW3+1</f>
        <v>2061</v>
      </c>
    </row>
    <row r="4" spans="1:50" ht="6.75" customHeight="1" x14ac:dyDescent="0.25">
      <c r="A4" s="18"/>
      <c r="B4" s="18"/>
      <c r="C4" s="18"/>
      <c r="D4" s="18"/>
      <c r="E4" s="52"/>
      <c r="F4" s="52"/>
      <c r="G4" s="52"/>
      <c r="H4" s="52"/>
      <c r="I4" s="52"/>
      <c r="J4" s="52"/>
      <c r="K4" s="52"/>
      <c r="L4" s="52"/>
      <c r="M4" s="52"/>
      <c r="N4" s="52"/>
      <c r="O4" s="52"/>
      <c r="P4" s="52"/>
      <c r="Q4" s="52"/>
      <c r="R4" s="52"/>
      <c r="S4" s="52"/>
      <c r="T4" s="52"/>
      <c r="U4" s="52"/>
      <c r="V4" s="52"/>
      <c r="W4" s="52"/>
      <c r="X4" s="52"/>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row>
    <row r="5" spans="1:50" ht="6.75" customHeight="1" x14ac:dyDescent="0.25">
      <c r="A5" s="18"/>
      <c r="B5" s="18"/>
      <c r="C5" s="18"/>
      <c r="D5" s="18"/>
      <c r="E5" s="52"/>
      <c r="F5" s="52"/>
      <c r="G5" s="52"/>
      <c r="H5" s="52"/>
      <c r="I5" s="52"/>
      <c r="J5" s="52"/>
      <c r="K5" s="52"/>
      <c r="L5" s="52"/>
      <c r="M5" s="52"/>
      <c r="N5" s="52"/>
      <c r="O5" s="52"/>
      <c r="P5" s="52"/>
      <c r="Q5" s="52"/>
      <c r="R5" s="52"/>
      <c r="S5" s="52"/>
      <c r="T5" s="52"/>
      <c r="U5" s="52"/>
      <c r="V5" s="52"/>
      <c r="W5" s="52"/>
      <c r="X5" s="52"/>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row>
    <row r="6" spans="1:50" outlineLevel="1" x14ac:dyDescent="0.25">
      <c r="A6" s="18"/>
      <c r="B6" s="147" t="str">
        <f>IF(Projects!G5="","",Projects!G5)</f>
        <v>Pump Upgrade</v>
      </c>
      <c r="C6" s="194" t="s">
        <v>4</v>
      </c>
      <c r="D6" s="195"/>
      <c r="E6" s="40">
        <f>IF(AND(Projects!$I5&lt;='Cash Flow - Each Project'!E$3,Projects!$W$5&gt;='Cash Flow - Each Project'!E$3),Projects!$S5*((1+Projects!$T$5)^('Cash Flow - Each Project'!E$3-'Initial Setup'!$F$43)),0)</f>
        <v>3825</v>
      </c>
      <c r="F6" s="41">
        <f>IF(AND(Projects!$I5&lt;='Cash Flow - Each Project'!F$3,Projects!$W$5&gt;='Cash Flow - Each Project'!F$3),Projects!$S5*((1+Projects!$T$5)^('Cash Flow - Each Project'!F$3-'Initial Setup'!$F$43)),0)</f>
        <v>3901.5</v>
      </c>
      <c r="G6" s="41">
        <f>IF(AND(Projects!$I5&lt;='Cash Flow - Each Project'!G$3,Projects!$W$5&gt;='Cash Flow - Each Project'!G$3),Projects!$S5*((1+Projects!$T$5)^('Cash Flow - Each Project'!G$3-'Initial Setup'!$F$43)),0)</f>
        <v>3979.5299999999997</v>
      </c>
      <c r="H6" s="42">
        <f>IF(AND(Projects!$I5&lt;='Cash Flow - Each Project'!H$3,Projects!$W$5&gt;='Cash Flow - Each Project'!H$3),Projects!$S5*((1+Projects!$T$5)^('Cash Flow - Each Project'!H$3-'Initial Setup'!$F$43)),0)</f>
        <v>4059.1205999999997</v>
      </c>
      <c r="I6" s="43">
        <f>IF(AND(Projects!$I5&lt;='Cash Flow - Each Project'!I$3,Projects!$W$5&gt;='Cash Flow - Each Project'!I$3),Projects!$S5*((1+Projects!$T$5)^('Cash Flow - Each Project'!I$3-'Initial Setup'!$F$43)),0)</f>
        <v>4140.3030120000003</v>
      </c>
      <c r="J6" s="43">
        <f>IF(AND(Projects!$I5&lt;='Cash Flow - Each Project'!J$3,Projects!$W$5&gt;='Cash Flow - Each Project'!J$3),Projects!$S5*((1+Projects!$T$5)^('Cash Flow - Each Project'!J$3-'Initial Setup'!$F$43)),0)</f>
        <v>4223.1090722400004</v>
      </c>
      <c r="K6" s="43">
        <f>IF(AND(Projects!$I5&lt;='Cash Flow - Each Project'!K$3,Projects!$W$5&gt;='Cash Flow - Each Project'!K$3),Projects!$S5*((1+Projects!$T$5)^('Cash Flow - Each Project'!K$3-'Initial Setup'!$F$43)),0)</f>
        <v>4307.5712536847996</v>
      </c>
      <c r="L6" s="43">
        <f>IF(AND(Projects!$I5&lt;='Cash Flow - Each Project'!L$3,Projects!$W$5&gt;='Cash Flow - Each Project'!L$3),Projects!$S5*((1+Projects!$T$5)^('Cash Flow - Each Project'!L$3-'Initial Setup'!$F$43)),0)</f>
        <v>4393.7226787584959</v>
      </c>
      <c r="M6" s="43">
        <f>IF(AND(Projects!$I5&lt;='Cash Flow - Each Project'!M$3,Projects!$W$5&gt;='Cash Flow - Each Project'!M$3),Projects!$S5*((1+Projects!$T$5)^('Cash Flow - Each Project'!M$3-'Initial Setup'!$F$43)),0)</f>
        <v>4481.5971323336653</v>
      </c>
      <c r="N6" s="43">
        <f>IF(AND(Projects!$I5&lt;='Cash Flow - Each Project'!N$3,Projects!$W$5&gt;='Cash Flow - Each Project'!N$3),Projects!$S5*((1+Projects!$T$5)^('Cash Flow - Each Project'!N$3-'Initial Setup'!$F$43)),0)</f>
        <v>4571.2290749803387</v>
      </c>
      <c r="O6" s="43">
        <f>IF(AND(Projects!$I5&lt;='Cash Flow - Each Project'!O$3,Projects!$W$5&gt;='Cash Flow - Each Project'!O$3),Projects!$S5*((1+Projects!$T$5)^('Cash Flow - Each Project'!O$3-'Initial Setup'!$F$43)),0)</f>
        <v>4662.6536564799453</v>
      </c>
      <c r="P6" s="43">
        <f>IF(AND(Projects!$I5&lt;='Cash Flow - Each Project'!P$3,Projects!$W$5&gt;='Cash Flow - Each Project'!P$3),Projects!$S5*((1+Projects!$T$5)^('Cash Flow - Each Project'!P$3-'Initial Setup'!$F$43)),0)</f>
        <v>4755.9067296095445</v>
      </c>
      <c r="Q6" s="43">
        <f>IF(AND(Projects!$I5&lt;='Cash Flow - Each Project'!Q$3,Projects!$W$5&gt;='Cash Flow - Each Project'!Q$3),Projects!$S5*((1+Projects!$T$5)^('Cash Flow - Each Project'!Q$3-'Initial Setup'!$F$43)),0)</f>
        <v>4851.024864201735</v>
      </c>
      <c r="R6" s="43">
        <f>IF(AND(Projects!$I5&lt;='Cash Flow - Each Project'!R$3,Projects!$W$5&gt;='Cash Flow - Each Project'!R$3),Projects!$S5*((1+Projects!$T$5)^('Cash Flow - Each Project'!R$3-'Initial Setup'!$F$43)),0)</f>
        <v>4948.0453614857706</v>
      </c>
      <c r="S6" s="43">
        <f>IF(AND(Projects!$I5&lt;='Cash Flow - Each Project'!S$3,Projects!$W$5&gt;='Cash Flow - Each Project'!S$3),Projects!$S5*((1+Projects!$T$5)^('Cash Flow - Each Project'!S$3-'Initial Setup'!$F$43)),0)</f>
        <v>0</v>
      </c>
      <c r="T6" s="43">
        <f>IF(AND(Projects!$I5&lt;='Cash Flow - Each Project'!T$3,Projects!$W$5&gt;='Cash Flow - Each Project'!T$3),Projects!$S5*((1+Projects!$T$5)^('Cash Flow - Each Project'!T$3-'Initial Setup'!$F$43)),0)</f>
        <v>0</v>
      </c>
      <c r="U6" s="43">
        <f>IF(AND(Projects!$I5&lt;='Cash Flow - Each Project'!U$3,Projects!$W$5&gt;='Cash Flow - Each Project'!U$3),Projects!$S5*((1+Projects!$T$5)^('Cash Flow - Each Project'!U$3-'Initial Setup'!$F$43)),0)</f>
        <v>0</v>
      </c>
      <c r="V6" s="43">
        <f>IF(AND(Projects!$I5&lt;='Cash Flow - Each Project'!V$3,Projects!$W$5&gt;='Cash Flow - Each Project'!V$3),Projects!$S5*((1+Projects!$T$5)^('Cash Flow - Each Project'!V$3-'Initial Setup'!$F$43)),0)</f>
        <v>0</v>
      </c>
      <c r="W6" s="43">
        <f>IF(AND(Projects!$I5&lt;='Cash Flow - Each Project'!W$3,Projects!$W$5&gt;='Cash Flow - Each Project'!W$3),Projects!$S5*((1+Projects!$T$5)^('Cash Flow - Each Project'!W$3-'Initial Setup'!$F$43)),0)</f>
        <v>0</v>
      </c>
      <c r="X6" s="41">
        <f>IF(AND(Projects!$I5&lt;='Cash Flow - Each Project'!X$3,Projects!$W$5&gt;='Cash Flow - Each Project'!X$3),Projects!$S5*((1+Projects!$T$5)^('Cash Flow - Each Project'!X$3-'Initial Setup'!$F$43)),0)</f>
        <v>0</v>
      </c>
      <c r="Y6" s="122">
        <f>IF(AND(Projects!$I5&lt;='Cash Flow - Each Project'!Y$3,Projects!$W$5&gt;='Cash Flow - Each Project'!Y$3),Projects!$S5*((1+Projects!$T$5)^('Cash Flow - Each Project'!Y$3-'Initial Setup'!$F$43)),0)</f>
        <v>0</v>
      </c>
      <c r="Z6" s="122">
        <f>IF(AND(Projects!$I5&lt;='Cash Flow - Each Project'!Z$3,Projects!$W$5&gt;='Cash Flow - Each Project'!Z$3),Projects!$S5*((1+Projects!$T$5)^('Cash Flow - Each Project'!Z$3-'Initial Setup'!$F$43)),0)</f>
        <v>0</v>
      </c>
      <c r="AA6" s="122">
        <f>IF(AND(Projects!$I5&lt;='Cash Flow - Each Project'!AA$3,Projects!$W$5&gt;='Cash Flow - Each Project'!AA$3),Projects!$S5*((1+Projects!$T$5)^('Cash Flow - Each Project'!AA$3-'Initial Setup'!$F$43)),0)</f>
        <v>0</v>
      </c>
      <c r="AB6" s="122">
        <f>IF(AND(Projects!$I5&lt;='Cash Flow - Each Project'!AB$3,Projects!$W$5&gt;='Cash Flow - Each Project'!AB$3),Projects!$S5*((1+Projects!$T$5)^('Cash Flow - Each Project'!AB$3-'Initial Setup'!$F$43)),0)</f>
        <v>0</v>
      </c>
      <c r="AC6" s="122">
        <f>IF(AND(Projects!$I5&lt;='Cash Flow - Each Project'!AC$3,Projects!$W$5&gt;='Cash Flow - Each Project'!AC$3),Projects!$S5*((1+Projects!$T$5)^('Cash Flow - Each Project'!AC$3-'Initial Setup'!$F$43)),0)</f>
        <v>0</v>
      </c>
      <c r="AD6" s="122">
        <f>IF(AND(Projects!$I5&lt;='Cash Flow - Each Project'!AD$3,Projects!$W$5&gt;='Cash Flow - Each Project'!AD$3),Projects!$S5*((1+Projects!$T$5)^('Cash Flow - Each Project'!AD$3-'Initial Setup'!$F$43)),0)</f>
        <v>0</v>
      </c>
      <c r="AE6" s="122">
        <f>IF(AND(Projects!$I5&lt;='Cash Flow - Each Project'!AE$3,Projects!$W$5&gt;='Cash Flow - Each Project'!AE$3),Projects!$S5*((1+Projects!$T$5)^('Cash Flow - Each Project'!AE$3-'Initial Setup'!$F$43)),0)</f>
        <v>0</v>
      </c>
      <c r="AF6" s="122">
        <f>IF(AND(Projects!$I5&lt;='Cash Flow - Each Project'!AF$3,Projects!$W$5&gt;='Cash Flow - Each Project'!AF$3),Projects!$S5*((1+Projects!$T$5)^('Cash Flow - Each Project'!AF$3-'Initial Setup'!$F$43)),0)</f>
        <v>0</v>
      </c>
      <c r="AG6" s="122">
        <f>IF(AND(Projects!$I5&lt;='Cash Flow - Each Project'!AG$3,Projects!$W$5&gt;='Cash Flow - Each Project'!AG$3),Projects!$S5*((1+Projects!$T$5)^('Cash Flow - Each Project'!AG$3-'Initial Setup'!$F$43)),0)</f>
        <v>0</v>
      </c>
      <c r="AH6" s="122">
        <f>IF(AND(Projects!$I5&lt;='Cash Flow - Each Project'!AH$3,Projects!$W$5&gt;='Cash Flow - Each Project'!AH$3),Projects!$S5*((1+Projects!$T$5)^('Cash Flow - Each Project'!AH$3-'Initial Setup'!$F$43)),0)</f>
        <v>0</v>
      </c>
      <c r="AI6" s="122">
        <f>IF(AND(Projects!$I5&lt;='Cash Flow - Each Project'!AI$3,Projects!$W$5&gt;='Cash Flow - Each Project'!AI$3),Projects!$S5*((1+Projects!$T$5)^('Cash Flow - Each Project'!AI$3-'Initial Setup'!$F$43)),0)</f>
        <v>0</v>
      </c>
      <c r="AJ6" s="122">
        <f>IF(AND(Projects!$I5&lt;='Cash Flow - Each Project'!AJ$3,Projects!$W$5&gt;='Cash Flow - Each Project'!AJ$3),Projects!$S5*((1+Projects!$T$5)^('Cash Flow - Each Project'!AJ$3-'Initial Setup'!$F$43)),0)</f>
        <v>0</v>
      </c>
      <c r="AK6" s="122">
        <f>IF(AND(Projects!$I5&lt;='Cash Flow - Each Project'!AK$3,Projects!$W$5&gt;='Cash Flow - Each Project'!AK$3),Projects!$S5*((1+Projects!$T$5)^('Cash Flow - Each Project'!AK$3-'Initial Setup'!$F$43)),0)</f>
        <v>0</v>
      </c>
      <c r="AL6" s="122">
        <f>IF(AND(Projects!$I5&lt;='Cash Flow - Each Project'!AL$3,Projects!$W$5&gt;='Cash Flow - Each Project'!AL$3),Projects!$S5*((1+Projects!$T$5)^('Cash Flow - Each Project'!AL$3-'Initial Setup'!$F$43)),0)</f>
        <v>0</v>
      </c>
      <c r="AM6" s="122">
        <f>IF(AND(Projects!$I5&lt;='Cash Flow - Each Project'!AM$3,Projects!$W$5&gt;='Cash Flow - Each Project'!AM$3),Projects!$S5*((1+Projects!$T$5)^('Cash Flow - Each Project'!AM$3-'Initial Setup'!$F$43)),0)</f>
        <v>0</v>
      </c>
      <c r="AN6" s="122">
        <f>IF(AND(Projects!$I5&lt;='Cash Flow - Each Project'!AN$3,Projects!$W$5&gt;='Cash Flow - Each Project'!AN$3),Projects!$S5*((1+Projects!$T$5)^('Cash Flow - Each Project'!AN$3-'Initial Setup'!$F$43)),0)</f>
        <v>0</v>
      </c>
      <c r="AO6" s="122">
        <f>IF(AND(Projects!$I5&lt;='Cash Flow - Each Project'!AO$3,Projects!$W$5&gt;='Cash Flow - Each Project'!AO$3),Projects!$S5*((1+Projects!$T$5)^('Cash Flow - Each Project'!AO$3-'Initial Setup'!$F$43)),0)</f>
        <v>0</v>
      </c>
      <c r="AP6" s="122">
        <f>IF(AND(Projects!$I5&lt;='Cash Flow - Each Project'!AP$3,Projects!$W$5&gt;='Cash Flow - Each Project'!AP$3),Projects!$S5*((1+Projects!$T$5)^('Cash Flow - Each Project'!AP$3-'Initial Setup'!$F$43)),0)</f>
        <v>0</v>
      </c>
      <c r="AQ6" s="122">
        <f>IF(AND(Projects!$I5&lt;='Cash Flow - Each Project'!AQ$3,Projects!$W$5&gt;='Cash Flow - Each Project'!AQ$3),Projects!$S5*((1+Projects!$T$5)^('Cash Flow - Each Project'!AQ$3-'Initial Setup'!$F$43)),0)</f>
        <v>0</v>
      </c>
      <c r="AR6" s="122">
        <f>IF(AND(Projects!$I5&lt;='Cash Flow - Each Project'!AR$3,Projects!$W$5&gt;='Cash Flow - Each Project'!AR$3),Projects!$S5*((1+Projects!$T$5)^('Cash Flow - Each Project'!AR$3-'Initial Setup'!$F$43)),0)</f>
        <v>0</v>
      </c>
      <c r="AS6" s="122">
        <f>IF(AND(Projects!$I5&lt;='Cash Flow - Each Project'!AS$3,Projects!$W$5&gt;='Cash Flow - Each Project'!AS$3),Projects!$S5*((1+Projects!$T$5)^('Cash Flow - Each Project'!AS$3-'Initial Setup'!$F$43)),0)</f>
        <v>0</v>
      </c>
      <c r="AT6" s="122">
        <f>IF(AND(Projects!$I5&lt;='Cash Flow - Each Project'!AT$3,Projects!$W$5&gt;='Cash Flow - Each Project'!AT$3),Projects!$S5*((1+Projects!$T$5)^('Cash Flow - Each Project'!AT$3-'Initial Setup'!$F$43)),0)</f>
        <v>0</v>
      </c>
      <c r="AU6" s="122">
        <f>IF(AND(Projects!$I5&lt;='Cash Flow - Each Project'!AU$3,Projects!$W$5&gt;='Cash Flow - Each Project'!AU$3),Projects!$S5*((1+Projects!$T$5)^('Cash Flow - Each Project'!AU$3-'Initial Setup'!$F$43)),0)</f>
        <v>0</v>
      </c>
      <c r="AV6" s="122">
        <f>IF(AND(Projects!$I5&lt;='Cash Flow - Each Project'!AV$3,Projects!$W$5&gt;='Cash Flow - Each Project'!AV$3),Projects!$S5*((1+Projects!$T$5)^('Cash Flow - Each Project'!AV$3-'Initial Setup'!$F$43)),0)</f>
        <v>0</v>
      </c>
      <c r="AW6" s="122">
        <f>IF(AND(Projects!$I5&lt;='Cash Flow - Each Project'!AW$3,Projects!$W$5&gt;='Cash Flow - Each Project'!AW$3),Projects!$S5*((1+Projects!$T$5)^('Cash Flow - Each Project'!AW$3-'Initial Setup'!$F$43)),0)</f>
        <v>0</v>
      </c>
      <c r="AX6" s="122">
        <f>IF(AND(Projects!$I5&lt;='Cash Flow - Each Project'!AX$3,Projects!$W$5&gt;='Cash Flow - Each Project'!AX$3),Projects!$S5*((1+Projects!$T$5)^('Cash Flow - Each Project'!AX$3-'Initial Setup'!$F$43)),0)</f>
        <v>0</v>
      </c>
    </row>
    <row r="7" spans="1:50" outlineLevel="1" x14ac:dyDescent="0.25">
      <c r="A7" s="18"/>
      <c r="B7" s="147"/>
      <c r="C7" s="194" t="s">
        <v>5</v>
      </c>
      <c r="D7" s="195"/>
      <c r="E7" s="32">
        <f>E6-E8</f>
        <v>3213</v>
      </c>
      <c r="F7" s="25">
        <f>F6-F8</f>
        <v>3283.5023999999999</v>
      </c>
      <c r="G7" s="25">
        <f t="shared" ref="G7:V7" si="28">G6-G8</f>
        <v>3355.4760235199997</v>
      </c>
      <c r="H7" s="44">
        <f t="shared" si="28"/>
        <v>3428.9508945504958</v>
      </c>
      <c r="I7" s="28">
        <f t="shared" si="28"/>
        <v>3503.9576434370911</v>
      </c>
      <c r="J7" s="28">
        <f t="shared" si="28"/>
        <v>3580.5275190651746</v>
      </c>
      <c r="K7" s="28">
        <f t="shared" si="28"/>
        <v>3658.6924012888608</v>
      </c>
      <c r="L7" s="28">
        <f t="shared" si="28"/>
        <v>3738.4848136090768</v>
      </c>
      <c r="M7" s="28">
        <f t="shared" si="28"/>
        <v>3819.9379361057818</v>
      </c>
      <c r="N7" s="28">
        <f t="shared" si="28"/>
        <v>3903.0856186294222</v>
      </c>
      <c r="O7" s="28">
        <f t="shared" si="28"/>
        <v>3987.9623942567896</v>
      </c>
      <c r="P7" s="28">
        <f t="shared" si="28"/>
        <v>4074.603493016602</v>
      </c>
      <c r="Q7" s="28">
        <f t="shared" si="28"/>
        <v>4163.0448558901817</v>
      </c>
      <c r="R7" s="28">
        <f t="shared" si="28"/>
        <v>4253.3231490927637</v>
      </c>
      <c r="S7" s="28">
        <f t="shared" si="28"/>
        <v>0</v>
      </c>
      <c r="T7" s="28">
        <f t="shared" si="28"/>
        <v>0</v>
      </c>
      <c r="U7" s="28">
        <f t="shared" si="28"/>
        <v>0</v>
      </c>
      <c r="V7" s="28">
        <f t="shared" si="28"/>
        <v>0</v>
      </c>
      <c r="W7" s="28">
        <f t="shared" ref="W7:X7" si="29">W6-W8</f>
        <v>0</v>
      </c>
      <c r="X7" s="25">
        <f t="shared" si="29"/>
        <v>0</v>
      </c>
      <c r="Y7" s="122">
        <f t="shared" ref="Y7:AO7" si="30">Y6-Y8</f>
        <v>0</v>
      </c>
      <c r="Z7" s="122">
        <f t="shared" si="30"/>
        <v>0</v>
      </c>
      <c r="AA7" s="122">
        <f t="shared" si="30"/>
        <v>0</v>
      </c>
      <c r="AB7" s="122">
        <f t="shared" si="30"/>
        <v>0</v>
      </c>
      <c r="AC7" s="122">
        <f t="shared" si="30"/>
        <v>0</v>
      </c>
      <c r="AD7" s="122">
        <f t="shared" si="30"/>
        <v>0</v>
      </c>
      <c r="AE7" s="122">
        <f t="shared" si="30"/>
        <v>0</v>
      </c>
      <c r="AF7" s="122">
        <f t="shared" si="30"/>
        <v>0</v>
      </c>
      <c r="AG7" s="122">
        <f t="shared" si="30"/>
        <v>0</v>
      </c>
      <c r="AH7" s="122">
        <f t="shared" si="30"/>
        <v>0</v>
      </c>
      <c r="AI7" s="122">
        <f t="shared" si="30"/>
        <v>0</v>
      </c>
      <c r="AJ7" s="122">
        <f t="shared" si="30"/>
        <v>0</v>
      </c>
      <c r="AK7" s="122">
        <f t="shared" si="30"/>
        <v>0</v>
      </c>
      <c r="AL7" s="122">
        <f t="shared" si="30"/>
        <v>0</v>
      </c>
      <c r="AM7" s="122">
        <f t="shared" si="30"/>
        <v>0</v>
      </c>
      <c r="AN7" s="122">
        <f t="shared" si="30"/>
        <v>0</v>
      </c>
      <c r="AO7" s="122">
        <f t="shared" si="30"/>
        <v>0</v>
      </c>
      <c r="AP7" s="122">
        <f t="shared" ref="AP7:AX7" si="31">AP6-AP8</f>
        <v>0</v>
      </c>
      <c r="AQ7" s="122">
        <f t="shared" si="31"/>
        <v>0</v>
      </c>
      <c r="AR7" s="122">
        <f t="shared" si="31"/>
        <v>0</v>
      </c>
      <c r="AS7" s="122">
        <f t="shared" si="31"/>
        <v>0</v>
      </c>
      <c r="AT7" s="122">
        <f t="shared" si="31"/>
        <v>0</v>
      </c>
      <c r="AU7" s="122">
        <f t="shared" si="31"/>
        <v>0</v>
      </c>
      <c r="AV7" s="122">
        <f t="shared" si="31"/>
        <v>0</v>
      </c>
      <c r="AW7" s="122">
        <f t="shared" si="31"/>
        <v>0</v>
      </c>
      <c r="AX7" s="122">
        <f t="shared" si="31"/>
        <v>0</v>
      </c>
    </row>
    <row r="8" spans="1:50" outlineLevel="1" x14ac:dyDescent="0.25">
      <c r="A8" s="18"/>
      <c r="B8" s="147"/>
      <c r="C8" s="194" t="s">
        <v>95</v>
      </c>
      <c r="D8" s="195"/>
      <c r="E8" s="25">
        <f>IFERROR((E6*Projects!$R$5*((1-Projects!$Y$5)^(E3-Projects!$I$5)))*VLOOKUP(Projects!$H$5,'Initial Setup'!$E$46:$L$51,8,0),0)</f>
        <v>612</v>
      </c>
      <c r="F8" s="25">
        <f>IFERROR((F6*Projects!$R$5*((1-Projects!$Y$5)^(F3-Projects!$I$5)))*VLOOKUP(Projects!$H$5,'Initial Setup'!$E$46:$L$51,8,0),0)</f>
        <v>617.99760000000015</v>
      </c>
      <c r="G8" s="25">
        <f>IFERROR((G6*Projects!$R$5*((1-Projects!$Y$5)^(G3-Projects!$I$5)))*VLOOKUP(Projects!$H$5,'Initial Setup'!$E$46:$L$51,8,0),0)</f>
        <v>624.05397648000007</v>
      </c>
      <c r="H8" s="25">
        <f>IFERROR((H6*Projects!$R$5*((1-Projects!$Y$5)^(H3-Projects!$I$5)))*VLOOKUP(Projects!$H$5,'Initial Setup'!$E$46:$L$51,8,0),0)</f>
        <v>630.16970544950391</v>
      </c>
      <c r="I8" s="25">
        <f>IFERROR((I6*Projects!$R$5*((1-Projects!$Y$5)^(I3-Projects!$I$5)))*VLOOKUP(Projects!$H$5,'Initial Setup'!$E$46:$L$51,8,0),0)</f>
        <v>636.34536856290924</v>
      </c>
      <c r="J8" s="25">
        <f>IFERROR((J6*Projects!$R$5*((1-Projects!$Y$5)^(J3-Projects!$I$5)))*VLOOKUP(Projects!$H$5,'Initial Setup'!$E$46:$L$51,8,0),0)</f>
        <v>642.58155317482579</v>
      </c>
      <c r="K8" s="25">
        <f>IFERROR((K6*Projects!$R$5*((1-Projects!$Y$5)^(K3-Projects!$I$5)))*VLOOKUP(Projects!$H$5,'Initial Setup'!$E$46:$L$51,8,0),0)</f>
        <v>648.87885239593891</v>
      </c>
      <c r="L8" s="25">
        <f>IFERROR((L6*Projects!$R$5*((1-Projects!$Y$5)^(L3-Projects!$I$5)))*VLOOKUP(Projects!$H$5,'Initial Setup'!$E$46:$L$51,8,0),0)</f>
        <v>655.23786514941912</v>
      </c>
      <c r="M8" s="25">
        <f>IFERROR((M6*Projects!$R$5*((1-Projects!$Y$5)^(M3-Projects!$I$5)))*VLOOKUP(Projects!$H$5,'Initial Setup'!$E$46:$L$51,8,0),0)</f>
        <v>661.6591962278834</v>
      </c>
      <c r="N8" s="25">
        <f>IFERROR((N6*Projects!$R$5*((1-Projects!$Y$5)^(N3-Projects!$I$5)))*VLOOKUP(Projects!$H$5,'Initial Setup'!$E$46:$L$51,8,0),0)</f>
        <v>668.14345635091649</v>
      </c>
      <c r="O8" s="25">
        <f>IFERROR((O6*Projects!$R$5*((1-Projects!$Y$5)^(O3-Projects!$I$5)))*VLOOKUP(Projects!$H$5,'Initial Setup'!$E$46:$L$51,8,0),0)</f>
        <v>674.69126222315549</v>
      </c>
      <c r="P8" s="25">
        <f>IFERROR((P6*Projects!$R$5*((1-Projects!$Y$5)^(P3-Projects!$I$5)))*VLOOKUP(Projects!$H$5,'Initial Setup'!$E$46:$L$51,8,0),0)</f>
        <v>681.30323659294254</v>
      </c>
      <c r="Q8" s="25">
        <f>IFERROR((Q6*Projects!$R$5*((1-Projects!$Y$5)^(Q3-Projects!$I$5)))*VLOOKUP(Projects!$H$5,'Initial Setup'!$E$46:$L$51,8,0),0)</f>
        <v>687.98000831155332</v>
      </c>
      <c r="R8" s="25">
        <f>IFERROR((R6*Projects!$R$5*((1-Projects!$Y$5)^(R3-Projects!$I$5)))*VLOOKUP(Projects!$H$5,'Initial Setup'!$E$46:$L$51,8,0),0)</f>
        <v>694.72221239300654</v>
      </c>
      <c r="S8" s="25">
        <f>IFERROR((S6*Projects!$R$5*((1-Projects!$Y$5)^(S3-Projects!$I$5)))*VLOOKUP(Projects!$H$5,'Initial Setup'!$E$46:$L$51,8,0),0)</f>
        <v>0</v>
      </c>
      <c r="T8" s="25">
        <f>IFERROR((T6*Projects!$R$5*((1-Projects!$Y$5)^(T3-Projects!$I$5)))*VLOOKUP(Projects!$H$5,'Initial Setup'!$E$46:$L$51,8,0),0)</f>
        <v>0</v>
      </c>
      <c r="U8" s="25">
        <f>IFERROR((U6*Projects!$R$5*((1-Projects!$Y$5)^(U3-Projects!$I$5)))*VLOOKUP(Projects!$H$5,'Initial Setup'!$E$46:$L$51,8,0),0)</f>
        <v>0</v>
      </c>
      <c r="V8" s="25">
        <f>IFERROR((V6*Projects!$R$5*((1-Projects!$Y$5)^(V3-Projects!$I$5)))*VLOOKUP(Projects!$H$5,'Initial Setup'!$E$46:$L$51,8,0),0)</f>
        <v>0</v>
      </c>
      <c r="W8" s="25">
        <f>IFERROR((W6*Projects!$R$5*((1-Projects!$Y$5)^(W3-Projects!$I$5)))*VLOOKUP(Projects!$H$5,'Initial Setup'!$E$46:$L$51,8,0),0)</f>
        <v>0</v>
      </c>
      <c r="X8" s="45">
        <f>IFERROR((X6*Projects!$R$5*((1-Projects!$Y$5)^(X3-Projects!$I$5)))*VLOOKUP(Projects!$H$5,'Initial Setup'!$E$46:$L$51,8,0),0)</f>
        <v>0</v>
      </c>
      <c r="Y8" s="122">
        <f>IFERROR((Y6*Projects!$R$5*((1-Projects!$Y$5)^(Y3-Projects!$I$5)))*VLOOKUP(Projects!$H$5,'Initial Setup'!$E$46:$L$51,8,0),0)</f>
        <v>0</v>
      </c>
      <c r="Z8" s="122">
        <f>IFERROR((Z6*Projects!$R$5*((1-Projects!$Y$5)^(Z3-Projects!$I$5)))*VLOOKUP(Projects!$H$5,'Initial Setup'!$E$46:$L$51,8,0),0)</f>
        <v>0</v>
      </c>
      <c r="AA8" s="122">
        <f>IFERROR((AA6*Projects!$R$5*((1-Projects!$Y$5)^(AA3-Projects!$I$5)))*VLOOKUP(Projects!$H$5,'Initial Setup'!$E$46:$L$51,8,0),0)</f>
        <v>0</v>
      </c>
      <c r="AB8" s="122">
        <f>IFERROR((AB6*Projects!$R$5*((1-Projects!$Y$5)^(AB3-Projects!$I$5)))*VLOOKUP(Projects!$H$5,'Initial Setup'!$E$46:$L$51,8,0),0)</f>
        <v>0</v>
      </c>
      <c r="AC8" s="122">
        <f>IFERROR((AC6*Projects!$R$5*((1-Projects!$Y$5)^(AC3-Projects!$I$5)))*VLOOKUP(Projects!$H$5,'Initial Setup'!$E$46:$L$51,8,0),0)</f>
        <v>0</v>
      </c>
      <c r="AD8" s="122">
        <f>IFERROR((AD6*Projects!$R$5*((1-Projects!$Y$5)^(AD3-Projects!$I$5)))*VLOOKUP(Projects!$H$5,'Initial Setup'!$E$46:$L$51,8,0),0)</f>
        <v>0</v>
      </c>
      <c r="AE8" s="122">
        <f>IFERROR((AE6*Projects!$R$5*((1-Projects!$Y$5)^(AE3-Projects!$I$5)))*VLOOKUP(Projects!$H$5,'Initial Setup'!$E$46:$L$51,8,0),0)</f>
        <v>0</v>
      </c>
      <c r="AF8" s="122">
        <f>IFERROR((AF6*Projects!$R$5*((1-Projects!$Y$5)^(AF3-Projects!$I$5)))*VLOOKUP(Projects!$H$5,'Initial Setup'!$E$46:$L$51,8,0),0)</f>
        <v>0</v>
      </c>
      <c r="AG8" s="122">
        <f>IFERROR((AG6*Projects!$R$5*((1-Projects!$Y$5)^(AG3-Projects!$I$5)))*VLOOKUP(Projects!$H$5,'Initial Setup'!$E$46:$L$51,8,0),0)</f>
        <v>0</v>
      </c>
      <c r="AH8" s="122">
        <f>IFERROR((AH6*Projects!$R$5*((1-Projects!$Y$5)^(AH3-Projects!$I$5)))*VLOOKUP(Projects!$H$5,'Initial Setup'!$E$46:$L$51,8,0),0)</f>
        <v>0</v>
      </c>
      <c r="AI8" s="122">
        <f>IFERROR((AI6*Projects!$R$5*((1-Projects!$Y$5)^(AI3-Projects!$I$5)))*VLOOKUP(Projects!$H$5,'Initial Setup'!$E$46:$L$51,8,0),0)</f>
        <v>0</v>
      </c>
      <c r="AJ8" s="122">
        <f>IFERROR((AJ6*Projects!$R$5*((1-Projects!$Y$5)^(AJ3-Projects!$I$5)))*VLOOKUP(Projects!$H$5,'Initial Setup'!$E$46:$L$51,8,0),0)</f>
        <v>0</v>
      </c>
      <c r="AK8" s="122">
        <f>IFERROR((AK6*Projects!$R$5*((1-Projects!$Y$5)^(AK3-Projects!$I$5)))*VLOOKUP(Projects!$H$5,'Initial Setup'!$E$46:$L$51,8,0),0)</f>
        <v>0</v>
      </c>
      <c r="AL8" s="122">
        <f>IFERROR((AL6*Projects!$R$5*((1-Projects!$Y$5)^(AL3-Projects!$I$5)))*VLOOKUP(Projects!$H$5,'Initial Setup'!$E$46:$L$51,8,0),0)</f>
        <v>0</v>
      </c>
      <c r="AM8" s="122">
        <f>IFERROR((AM6*Projects!$R$5*((1-Projects!$Y$5)^(AM3-Projects!$I$5)))*VLOOKUP(Projects!$H$5,'Initial Setup'!$E$46:$L$51,8,0),0)</f>
        <v>0</v>
      </c>
      <c r="AN8" s="122">
        <f>IFERROR((AN6*Projects!$R$5*((1-Projects!$Y$5)^(AN3-Projects!$I$5)))*VLOOKUP(Projects!$H$5,'Initial Setup'!$E$46:$L$51,8,0),0)</f>
        <v>0</v>
      </c>
      <c r="AO8" s="122">
        <f>IFERROR((AO6*Projects!$R$5*((1-Projects!$Y$5)^(AO3-Projects!$I$5)))*VLOOKUP(Projects!$H$5,'Initial Setup'!$E$46:$L$51,8,0),0)</f>
        <v>0</v>
      </c>
      <c r="AP8" s="122">
        <f>IFERROR((AP6*Projects!$R$5*((1-Projects!$Y$5)^(AP3-Projects!$I$5)))*VLOOKUP(Projects!$H$5,'Initial Setup'!$E$46:$L$51,8,0),0)</f>
        <v>0</v>
      </c>
      <c r="AQ8" s="122">
        <f>IFERROR((AQ6*Projects!$R$5*((1-Projects!$Y$5)^(AQ3-Projects!$I$5)))*VLOOKUP(Projects!$H$5,'Initial Setup'!$E$46:$L$51,8,0),0)</f>
        <v>0</v>
      </c>
      <c r="AR8" s="122">
        <f>IFERROR((AR6*Projects!$R$5*((1-Projects!$Y$5)^(AR3-Projects!$I$5)))*VLOOKUP(Projects!$H$5,'Initial Setup'!$E$46:$L$51,8,0),0)</f>
        <v>0</v>
      </c>
      <c r="AS8" s="122">
        <f>IFERROR((AS6*Projects!$R$5*((1-Projects!$Y$5)^(AS3-Projects!$I$5)))*VLOOKUP(Projects!$H$5,'Initial Setup'!$E$46:$L$51,8,0),0)</f>
        <v>0</v>
      </c>
      <c r="AT8" s="122">
        <f>IFERROR((AT6*Projects!$R$5*((1-Projects!$Y$5)^(AT3-Projects!$I$5)))*VLOOKUP(Projects!$H$5,'Initial Setup'!$E$46:$L$51,8,0),0)</f>
        <v>0</v>
      </c>
      <c r="AU8" s="122">
        <f>IFERROR((AU6*Projects!$R$5*((1-Projects!$Y$5)^(AU3-Projects!$I$5)))*VLOOKUP(Projects!$H$5,'Initial Setup'!$E$46:$L$51,8,0),0)</f>
        <v>0</v>
      </c>
      <c r="AV8" s="122">
        <f>IFERROR((AV6*Projects!$R$5*((1-Projects!$Y$5)^(AV3-Projects!$I$5)))*VLOOKUP(Projects!$H$5,'Initial Setup'!$E$46:$L$51,8,0),0)</f>
        <v>0</v>
      </c>
      <c r="AW8" s="122">
        <f>IFERROR((AW6*Projects!$R$5*((1-Projects!$Y$5)^(AW3-Projects!$I$5)))*VLOOKUP(Projects!$H$5,'Initial Setup'!$E$46:$L$51,8,0),0)</f>
        <v>0</v>
      </c>
      <c r="AX8" s="122">
        <f>IFERROR((AX6*Projects!$R$5*((1-Projects!$Y$5)^(AX3-Projects!$I$5)))*VLOOKUP(Projects!$H$5,'Initial Setup'!$E$46:$L$51,8,0),0)</f>
        <v>0</v>
      </c>
    </row>
    <row r="9" spans="1:50" ht="7.5" customHeight="1" outlineLevel="1" x14ac:dyDescent="0.25">
      <c r="A9" s="18"/>
      <c r="B9" s="147"/>
      <c r="C9" s="18"/>
      <c r="D9" s="18"/>
      <c r="E9" s="51"/>
      <c r="F9" s="50"/>
      <c r="G9" s="50"/>
      <c r="H9" s="50"/>
      <c r="I9" s="50"/>
      <c r="J9" s="50"/>
      <c r="K9" s="50"/>
      <c r="L9" s="50"/>
      <c r="M9" s="50"/>
      <c r="N9" s="50"/>
      <c r="O9" s="50"/>
      <c r="P9" s="50"/>
      <c r="Q9" s="50"/>
      <c r="R9" s="50"/>
      <c r="S9" s="50"/>
      <c r="T9" s="50"/>
      <c r="U9" s="50"/>
      <c r="V9" s="50"/>
      <c r="W9" s="50"/>
      <c r="X9" s="50"/>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row>
    <row r="10" spans="1:50" outlineLevel="1" x14ac:dyDescent="0.25">
      <c r="A10" s="18"/>
      <c r="B10" s="147"/>
      <c r="C10" s="23" t="str">
        <f>"AEC Reinvested ("&amp;TEXT(Projects!U5,"0%")&amp;" → "&amp;TEXT(Projects!V5,"0%")&amp;")"</f>
        <v>AEC Reinvested (100% → 50%)</v>
      </c>
      <c r="D10" s="30" t="s">
        <v>23</v>
      </c>
      <c r="E10" s="32">
        <f>MIN(E8*Projects!$U$5,IF(AND(IF(AND(E8*IF(D19&lt;=0,Projects!$U$5,Projects!$V$5)&gt;ABS(D19),D19&lt;0),MAX((D19*-1)-D13+0.001,E8*Projects!$V$5),E8*IF(D19&lt;=0,Projects!$U$5,Projects!$V$5))&lt;ABS(E13),E13&lt;0),ABS(E13),IF(AND(E8*IF(D19&lt;=0,Projects!$U$5,Projects!$V$5)&gt;ABS(D19),D19&lt;0),MAX((D19*-1)-D13+0.001,E8*Projects!$V$5),E8*IF(D19&lt;=0,Projects!$U$5,Projects!$V$5))))</f>
        <v>612</v>
      </c>
      <c r="F10" s="32">
        <f>MIN(F8*Projects!$U$5,IF(AND(IF(AND(F8*IF(E19&lt;=0,Projects!$U$5,Projects!$V$5)&gt;ABS(E19),E19&lt;0),MAX((E19*-1)-E13+0.001,F8*Projects!$V$5),F8*IF(E19&lt;=0,Projects!$U$5,Projects!$V$5))&lt;ABS(F13),F13&lt;0),ABS(F13),IF(AND(F8*IF(E19&lt;=0,Projects!$U$5,Projects!$V$5)&gt;ABS(E19),E19&lt;0),MAX((E19*-1)-E13+0.001,F8*Projects!$V$5),F8*IF(E19&lt;=0,Projects!$U$5,Projects!$V$5))))</f>
        <v>617.99760000000015</v>
      </c>
      <c r="G10" s="32">
        <f>MIN(G8*Projects!$U$5,IF(AND(IF(AND(G8*IF(F19&lt;=0,Projects!$U$5,Projects!$V$5)&gt;ABS(F19),F19&lt;0),MAX((F19*-1)-F13+0.001,G8*Projects!$V$5),G8*IF(F19&lt;=0,Projects!$U$5,Projects!$V$5))&lt;ABS(G13),G13&lt;0),ABS(G13),IF(AND(G8*IF(F19&lt;=0,Projects!$U$5,Projects!$V$5)&gt;ABS(F19),F19&lt;0),MAX((F19*-1)-F13+0.001,G8*Projects!$V$5),G8*IF(F19&lt;=0,Projects!$U$5,Projects!$V$5))))</f>
        <v>624.05397648000007</v>
      </c>
      <c r="H10" s="32">
        <f>MIN(H8*Projects!$U$5,IF(AND(IF(AND(H8*IF(G19&lt;=0,Projects!$U$5,Projects!$V$5)&gt;ABS(G19),G19&lt;0),MAX((G19*-1)-G13+0.001,H8*Projects!$V$5),H8*IF(G19&lt;=0,Projects!$U$5,Projects!$V$5))&lt;ABS(H13),H13&lt;0),ABS(H13),IF(AND(H8*IF(G19&lt;=0,Projects!$U$5,Projects!$V$5)&gt;ABS(G19),G19&lt;0),MAX((G19*-1)-G13+0.001,H8*Projects!$V$5),H8*IF(G19&lt;=0,Projects!$U$5,Projects!$V$5))))</f>
        <v>630.16970544950391</v>
      </c>
      <c r="I10" s="32">
        <f>MIN(I8*Projects!$U$5,IF(AND(IF(AND(I8*IF(H19&lt;=0,Projects!$U$5,Projects!$V$5)&gt;ABS(H19),H19&lt;0),MAX((H19*-1)-H13+0.001,I8*Projects!$V$5),I8*IF(H19&lt;=0,Projects!$U$5,Projects!$V$5))&lt;ABS(I13),I13&lt;0),ABS(I13),IF(AND(I8*IF(H19&lt;=0,Projects!$U$5,Projects!$V$5)&gt;ABS(H19),H19&lt;0),MAX((H19*-1)-H13+0.001,I8*Projects!$V$5),I8*IF(H19&lt;=0,Projects!$U$5,Projects!$V$5))))</f>
        <v>636.34536856290924</v>
      </c>
      <c r="J10" s="32">
        <f>MIN(J8*Projects!$U$5,IF(AND(IF(AND(J8*IF(I19&lt;=0,Projects!$U$5,Projects!$V$5)&gt;ABS(I19),I19&lt;0),MAX((I19*-1)-I13+0.001,J8*Projects!$V$5),J8*IF(I19&lt;=0,Projects!$U$5,Projects!$V$5))&lt;ABS(J13),J13&lt;0),ABS(J13),IF(AND(J8*IF(I19&lt;=0,Projects!$U$5,Projects!$V$5)&gt;ABS(I19),I19&lt;0),MAX((I19*-1)-I13+0.001,J8*Projects!$V$5),J8*IF(I19&lt;=0,Projects!$U$5,Projects!$V$5))))</f>
        <v>642.58155317482579</v>
      </c>
      <c r="K10" s="32">
        <f>MIN(K8*Projects!$U$5,IF(AND(IF(AND(K8*IF(J19&lt;=0,Projects!$U$5,Projects!$V$5)&gt;ABS(J19),J19&lt;0),MAX((J19*-1)-J13+0.001,K8*Projects!$V$5),K8*IF(J19&lt;=0,Projects!$U$5,Projects!$V$5))&lt;ABS(K13),K13&lt;0),ABS(K13),IF(AND(K8*IF(J19&lt;=0,Projects!$U$5,Projects!$V$5)&gt;ABS(J19),J19&lt;0),MAX((J19*-1)-J13+0.001,K8*Projects!$V$5),K8*IF(J19&lt;=0,Projects!$U$5,Projects!$V$5))))</f>
        <v>648.87885239593891</v>
      </c>
      <c r="L10" s="32">
        <f>MIN(L8*Projects!$U$5,IF(AND(IF(AND(L8*IF(K19&lt;=0,Projects!$U$5,Projects!$V$5)&gt;ABS(K19),K19&lt;0),MAX((K19*-1)-K13+0.001,L8*Projects!$V$5),L8*IF(K19&lt;=0,Projects!$U$5,Projects!$V$5))&lt;ABS(L13),L13&lt;0),ABS(L13),IF(AND(L8*IF(K19&lt;=0,Projects!$U$5,Projects!$V$5)&gt;ABS(K19),K19&lt;0),MAX((K19*-1)-K13+0.001,L8*Projects!$V$5),L8*IF(K19&lt;=0,Projects!$U$5,Projects!$V$5))))</f>
        <v>655.23786514941912</v>
      </c>
      <c r="M10" s="32">
        <f>MIN(M8*Projects!$U$5,IF(AND(IF(AND(M8*IF(L19&lt;=0,Projects!$U$5,Projects!$V$5)&gt;ABS(L19),L19&lt;0),MAX((L19*-1)-L13+0.001,M8*Projects!$V$5),M8*IF(L19&lt;=0,Projects!$U$5,Projects!$V$5))&lt;ABS(M13),M13&lt;0),ABS(M13),IF(AND(M8*IF(L19&lt;=0,Projects!$U$5,Projects!$V$5)&gt;ABS(L19),L19&lt;0),MAX((L19*-1)-L13+0.001,M8*Projects!$V$5),M8*IF(L19&lt;=0,Projects!$U$5,Projects!$V$5))))</f>
        <v>661.6591962278834</v>
      </c>
      <c r="N10" s="32">
        <f>MIN(N8*Projects!$U$5,IF(AND(IF(AND(N8*IF(M19&lt;=0,Projects!$U$5,Projects!$V$5)&gt;ABS(M19),M19&lt;0),MAX((M19*-1)-M13+0.001,N8*Projects!$V$5),N8*IF(M19&lt;=0,Projects!$U$5,Projects!$V$5))&lt;ABS(N13),N13&lt;0),ABS(N13),IF(AND(N8*IF(M19&lt;=0,Projects!$U$5,Projects!$V$5)&gt;ABS(M19),M19&lt;0),MAX((M19*-1)-M13+0.001,N8*Projects!$V$5),N8*IF(M19&lt;=0,Projects!$U$5,Projects!$V$5))))</f>
        <v>668.14345635091649</v>
      </c>
      <c r="O10" s="32">
        <f>MIN(O8*Projects!$U$5,IF(AND(IF(AND(O8*IF(N19&lt;=0,Projects!$U$5,Projects!$V$5)&gt;ABS(N19),N19&lt;0),MAX((N19*-1)-N13+0.001,O8*Projects!$V$5),O8*IF(N19&lt;=0,Projects!$U$5,Projects!$V$5))&lt;ABS(O13),O13&lt;0),ABS(O13),IF(AND(O8*IF(N19&lt;=0,Projects!$U$5,Projects!$V$5)&gt;ABS(N19),N19&lt;0),MAX((N19*-1)-N13+0.001,O8*Projects!$V$5),O8*IF(N19&lt;=0,Projects!$U$5,Projects!$V$5))))</f>
        <v>674.69126222315549</v>
      </c>
      <c r="P10" s="32">
        <f>MIN(P8*Projects!$U$5,IF(AND(IF(AND(P8*IF(O19&lt;=0,Projects!$U$5,Projects!$V$5)&gt;ABS(O19),O19&lt;0),MAX((O19*-1)-O13+0.001,P8*Projects!$V$5),P8*IF(O19&lt;=0,Projects!$U$5,Projects!$V$5))&lt;ABS(P13),P13&lt;0),ABS(P13),IF(AND(P8*IF(O19&lt;=0,Projects!$U$5,Projects!$V$5)&gt;ABS(O19),O19&lt;0),MAX((O19*-1)-O13+0.001,P8*Projects!$V$5),P8*IF(O19&lt;=0,Projects!$U$5,Projects!$V$5))))</f>
        <v>681.30323659294254</v>
      </c>
      <c r="Q10" s="32">
        <f>MIN(Q8*Projects!$U$5,IF(AND(IF(AND(Q8*IF(P19&lt;=0,Projects!$U$5,Projects!$V$5)&gt;ABS(P19),P19&lt;0),MAX((P19*-1)-P13+0.001,Q8*Projects!$V$5),Q8*IF(P19&lt;=0,Projects!$U$5,Projects!$V$5))&lt;ABS(Q13),Q13&lt;0),ABS(Q13),IF(AND(Q8*IF(P19&lt;=0,Projects!$U$5,Projects!$V$5)&gt;ABS(P19),P19&lt;0),MAX((P19*-1)-P13+0.001,Q8*Projects!$V$5),Q8*IF(P19&lt;=0,Projects!$U$5,Projects!$V$5))))</f>
        <v>687.98000831155332</v>
      </c>
      <c r="R10" s="32">
        <f>MIN(R8*Projects!$U$5,IF(AND(IF(AND(R8*IF(Q19&lt;=0,Projects!$U$5,Projects!$V$5)&gt;ABS(Q19),Q19&lt;0),MAX((Q19*-1)-Q13+0.001,R8*Projects!$V$5),R8*IF(Q19&lt;=0,Projects!$U$5,Projects!$V$5))&lt;ABS(R13),R13&lt;0),ABS(R13),IF(AND(R8*IF(Q19&lt;=0,Projects!$U$5,Projects!$V$5)&gt;ABS(Q19),Q19&lt;0),MAX((Q19*-1)-Q13+0.001,R8*Projects!$V$5),R8*IF(Q19&lt;=0,Projects!$U$5,Projects!$V$5))))</f>
        <v>694.72221239300654</v>
      </c>
      <c r="S10" s="32">
        <f>MIN(S8*Projects!$U$5,IF(AND(IF(AND(S8*IF(R19&lt;=0,Projects!$U$5,Projects!$V$5)&gt;ABS(R19),R19&lt;0),MAX((R19*-1)-R13+0.001,S8*Projects!$V$5),S8*IF(R19&lt;=0,Projects!$U$5,Projects!$V$5))&lt;ABS(S13),S13&lt;0),ABS(S13),IF(AND(S8*IF(R19&lt;=0,Projects!$U$5,Projects!$V$5)&gt;ABS(R19),R19&lt;0),MAX((R19*-1)-R13+0.001,S8*Projects!$V$5),S8*IF(R19&lt;=0,Projects!$U$5,Projects!$V$5))))</f>
        <v>0</v>
      </c>
      <c r="T10" s="32">
        <f>MIN(T8*Projects!$U$5,IF(AND(IF(AND(T8*IF(S19&lt;=0,Projects!$U$5,Projects!$V$5)&gt;ABS(S19),S19&lt;0),MAX((S19*-1)-S13+0.001,T8*Projects!$V$5),T8*IF(S19&lt;=0,Projects!$U$5,Projects!$V$5))&lt;ABS(T13),T13&lt;0),ABS(T13),IF(AND(T8*IF(S19&lt;=0,Projects!$U$5,Projects!$V$5)&gt;ABS(S19),S19&lt;0),MAX((S19*-1)-S13+0.001,T8*Projects!$V$5),T8*IF(S19&lt;=0,Projects!$U$5,Projects!$V$5))))</f>
        <v>0</v>
      </c>
      <c r="U10" s="32">
        <f>MIN(U8*Projects!$U$5,IF(AND(IF(AND(U8*IF(T19&lt;=0,Projects!$U$5,Projects!$V$5)&gt;ABS(T19),T19&lt;0),MAX((T19*-1)-T13+0.001,U8*Projects!$V$5),U8*IF(T19&lt;=0,Projects!$U$5,Projects!$V$5))&lt;ABS(U13),U13&lt;0),ABS(U13),IF(AND(U8*IF(T19&lt;=0,Projects!$U$5,Projects!$V$5)&gt;ABS(T19),T19&lt;0),MAX((T19*-1)-T13+0.001,U8*Projects!$V$5),U8*IF(T19&lt;=0,Projects!$U$5,Projects!$V$5))))</f>
        <v>0</v>
      </c>
      <c r="V10" s="32">
        <f>MIN(V8*Projects!$U$5,IF(AND(IF(AND(V8*IF(U19&lt;=0,Projects!$U$5,Projects!$V$5)&gt;ABS(U19),U19&lt;0),MAX((U19*-1)-U13+0.001,V8*Projects!$V$5),V8*IF(U19&lt;=0,Projects!$U$5,Projects!$V$5))&lt;ABS(V13),V13&lt;0),ABS(V13),IF(AND(V8*IF(U19&lt;=0,Projects!$U$5,Projects!$V$5)&gt;ABS(U19),U19&lt;0),MAX((U19*-1)-U13+0.001,V8*Projects!$V$5),V8*IF(U19&lt;=0,Projects!$U$5,Projects!$V$5))))</f>
        <v>0</v>
      </c>
      <c r="W10" s="32">
        <f>MIN(W8*Projects!$U$5,IF(AND(IF(AND(W8*IF(V19&lt;=0,Projects!$U$5,Projects!$V$5)&gt;ABS(V19),V19&lt;0),MAX((V19*-1)-V13+0.001,W8*Projects!$V$5),W8*IF(V19&lt;=0,Projects!$U$5,Projects!$V$5))&lt;ABS(W13),W13&lt;0),ABS(W13),IF(AND(W8*IF(V19&lt;=0,Projects!$U$5,Projects!$V$5)&gt;ABS(V19),V19&lt;0),MAX((V19*-1)-V13+0.001,W8*Projects!$V$5),W8*IF(V19&lt;=0,Projects!$U$5,Projects!$V$5))))</f>
        <v>0</v>
      </c>
      <c r="X10" s="96">
        <f>MIN(X8*Projects!$U$5,IF(AND(IF(AND(X8*IF(W19&lt;=0,Projects!$U$5,Projects!$V$5)&gt;ABS(W19),W19&lt;0),MAX((W19*-1)-W13+0.001,X8*Projects!$V$5),X8*IF(W19&lt;=0,Projects!$U$5,Projects!$V$5))&lt;ABS(X13),X13&lt;0),ABS(X13),IF(AND(X8*IF(W19&lt;=0,Projects!$U$5,Projects!$V$5)&gt;ABS(W19),W19&lt;0),MAX((W19*-1)-W13+0.001,X8*Projects!$V$5),X8*IF(W19&lt;=0,Projects!$U$5,Projects!$V$5))))</f>
        <v>0</v>
      </c>
      <c r="Y10" s="123">
        <f>MIN(Y8*Projects!$U$5,IF(AND(IF(AND(Y8*IF(X19&lt;=0,Projects!$U$5,Projects!$V$5)&gt;ABS(X19),X19&lt;0),MAX((X19*-1)-X13+0.001,Y8*Projects!$V$5),Y8*IF(X19&lt;=0,Projects!$U$5,Projects!$V$5))&lt;ABS(Y13),Y13&lt;0),ABS(Y13),IF(AND(Y8*IF(X19&lt;=0,Projects!$U$5,Projects!$V$5)&gt;ABS(X19),X19&lt;0),MAX((X19*-1)-X13+0.001,Y8*Projects!$V$5),Y8*IF(X19&lt;=0,Projects!$U$5,Projects!$V$5))))</f>
        <v>0</v>
      </c>
      <c r="Z10" s="123">
        <f>MIN(Z8*Projects!$U$5,IF(AND(IF(AND(Z8*IF(Y19&lt;=0,Projects!$U$5,Projects!$V$5)&gt;ABS(Y19),Y19&lt;0),MAX((Y19*-1)-Y13+0.001,Z8*Projects!$V$5),Z8*IF(Y19&lt;=0,Projects!$U$5,Projects!$V$5))&lt;ABS(Z13),Z13&lt;0),ABS(Z13),IF(AND(Z8*IF(Y19&lt;=0,Projects!$U$5,Projects!$V$5)&gt;ABS(Y19),Y19&lt;0),MAX((Y19*-1)-Y13+0.001,Z8*Projects!$V$5),Z8*IF(Y19&lt;=0,Projects!$U$5,Projects!$V$5))))</f>
        <v>0</v>
      </c>
      <c r="AA10" s="123">
        <f>MIN(AA8*Projects!$U$5,IF(AND(IF(AND(AA8*IF(Z19&lt;=0,Projects!$U$5,Projects!$V$5)&gt;ABS(Z19),Z19&lt;0),MAX((Z19*-1)-Z13+0.001,AA8*Projects!$V$5),AA8*IF(Z19&lt;=0,Projects!$U$5,Projects!$V$5))&lt;ABS(AA13),AA13&lt;0),ABS(AA13),IF(AND(AA8*IF(Z19&lt;=0,Projects!$U$5,Projects!$V$5)&gt;ABS(Z19),Z19&lt;0),MAX((Z19*-1)-Z13+0.001,AA8*Projects!$V$5),AA8*IF(Z19&lt;=0,Projects!$U$5,Projects!$V$5))))</f>
        <v>0</v>
      </c>
      <c r="AB10" s="123">
        <f>MIN(AB8*Projects!$U$5,IF(AND(IF(AND(AB8*IF(AA19&lt;=0,Projects!$U$5,Projects!$V$5)&gt;ABS(AA19),AA19&lt;0),MAX((AA19*-1)-AA13+0.001,AB8*Projects!$V$5),AB8*IF(AA19&lt;=0,Projects!$U$5,Projects!$V$5))&lt;ABS(AB13),AB13&lt;0),ABS(AB13),IF(AND(AB8*IF(AA19&lt;=0,Projects!$U$5,Projects!$V$5)&gt;ABS(AA19),AA19&lt;0),MAX((AA19*-1)-AA13+0.001,AB8*Projects!$V$5),AB8*IF(AA19&lt;=0,Projects!$U$5,Projects!$V$5))))</f>
        <v>0</v>
      </c>
      <c r="AC10" s="123">
        <f>MIN(AC8*Projects!$U$5,IF(AND(IF(AND(AC8*IF(AB19&lt;=0,Projects!$U$5,Projects!$V$5)&gt;ABS(AB19),AB19&lt;0),MAX((AB19*-1)-AB13+0.001,AC8*Projects!$V$5),AC8*IF(AB19&lt;=0,Projects!$U$5,Projects!$V$5))&lt;ABS(AC13),AC13&lt;0),ABS(AC13),IF(AND(AC8*IF(AB19&lt;=0,Projects!$U$5,Projects!$V$5)&gt;ABS(AB19),AB19&lt;0),MAX((AB19*-1)-AB13+0.001,AC8*Projects!$V$5),AC8*IF(AB19&lt;=0,Projects!$U$5,Projects!$V$5))))</f>
        <v>0</v>
      </c>
      <c r="AD10" s="123">
        <f>MIN(AD8*Projects!$U$5,IF(AND(IF(AND(AD8*IF(AC19&lt;=0,Projects!$U$5,Projects!$V$5)&gt;ABS(AC19),AC19&lt;0),MAX((AC19*-1)-AC13+0.001,AD8*Projects!$V$5),AD8*IF(AC19&lt;=0,Projects!$U$5,Projects!$V$5))&lt;ABS(AD13),AD13&lt;0),ABS(AD13),IF(AND(AD8*IF(AC19&lt;=0,Projects!$U$5,Projects!$V$5)&gt;ABS(AC19),AC19&lt;0),MAX((AC19*-1)-AC13+0.001,AD8*Projects!$V$5),AD8*IF(AC19&lt;=0,Projects!$U$5,Projects!$V$5))))</f>
        <v>0</v>
      </c>
      <c r="AE10" s="123">
        <f>MIN(AE8*Projects!$U$5,IF(AND(IF(AND(AE8*IF(AD19&lt;=0,Projects!$U$5,Projects!$V$5)&gt;ABS(AD19),AD19&lt;0),MAX((AD19*-1)-AD13+0.001,AE8*Projects!$V$5),AE8*IF(AD19&lt;=0,Projects!$U$5,Projects!$V$5))&lt;ABS(AE13),AE13&lt;0),ABS(AE13),IF(AND(AE8*IF(AD19&lt;=0,Projects!$U$5,Projects!$V$5)&gt;ABS(AD19),AD19&lt;0),MAX((AD19*-1)-AD13+0.001,AE8*Projects!$V$5),AE8*IF(AD19&lt;=0,Projects!$U$5,Projects!$V$5))))</f>
        <v>0</v>
      </c>
      <c r="AF10" s="123">
        <f>MIN(AF8*Projects!$U$5,IF(AND(IF(AND(AF8*IF(AE19&lt;=0,Projects!$U$5,Projects!$V$5)&gt;ABS(AE19),AE19&lt;0),MAX((AE19*-1)-AE13+0.001,AF8*Projects!$V$5),AF8*IF(AE19&lt;=0,Projects!$U$5,Projects!$V$5))&lt;ABS(AF13),AF13&lt;0),ABS(AF13),IF(AND(AF8*IF(AE19&lt;=0,Projects!$U$5,Projects!$V$5)&gt;ABS(AE19),AE19&lt;0),MAX((AE19*-1)-AE13+0.001,AF8*Projects!$V$5),AF8*IF(AE19&lt;=0,Projects!$U$5,Projects!$V$5))))</f>
        <v>0</v>
      </c>
      <c r="AG10" s="123">
        <f>MIN(AG8*Projects!$U$5,IF(AND(IF(AND(AG8*IF(AF19&lt;=0,Projects!$U$5,Projects!$V$5)&gt;ABS(AF19),AF19&lt;0),MAX((AF19*-1)-AF13+0.001,AG8*Projects!$V$5),AG8*IF(AF19&lt;=0,Projects!$U$5,Projects!$V$5))&lt;ABS(AG13),AG13&lt;0),ABS(AG13),IF(AND(AG8*IF(AF19&lt;=0,Projects!$U$5,Projects!$V$5)&gt;ABS(AF19),AF19&lt;0),MAX((AF19*-1)-AF13+0.001,AG8*Projects!$V$5),AG8*IF(AF19&lt;=0,Projects!$U$5,Projects!$V$5))))</f>
        <v>0</v>
      </c>
      <c r="AH10" s="123">
        <f>MIN(AH8*Projects!$U$5,IF(AND(IF(AND(AH8*IF(AG19&lt;=0,Projects!$U$5,Projects!$V$5)&gt;ABS(AG19),AG19&lt;0),MAX((AG19*-1)-AG13+0.001,AH8*Projects!$V$5),AH8*IF(AG19&lt;=0,Projects!$U$5,Projects!$V$5))&lt;ABS(AH13),AH13&lt;0),ABS(AH13),IF(AND(AH8*IF(AG19&lt;=0,Projects!$U$5,Projects!$V$5)&gt;ABS(AG19),AG19&lt;0),MAX((AG19*-1)-AG13+0.001,AH8*Projects!$V$5),AH8*IF(AG19&lt;=0,Projects!$U$5,Projects!$V$5))))</f>
        <v>0</v>
      </c>
      <c r="AI10" s="123">
        <f>MIN(AI8*Projects!$U$5,IF(AND(IF(AND(AI8*IF(AH19&lt;=0,Projects!$U$5,Projects!$V$5)&gt;ABS(AH19),AH19&lt;0),MAX((AH19*-1)-AH13+0.001,AI8*Projects!$V$5),AI8*IF(AH19&lt;=0,Projects!$U$5,Projects!$V$5))&lt;ABS(AI13),AI13&lt;0),ABS(AI13),IF(AND(AI8*IF(AH19&lt;=0,Projects!$U$5,Projects!$V$5)&gt;ABS(AH19),AH19&lt;0),MAX((AH19*-1)-AH13+0.001,AI8*Projects!$V$5),AI8*IF(AH19&lt;=0,Projects!$U$5,Projects!$V$5))))</f>
        <v>0</v>
      </c>
      <c r="AJ10" s="123">
        <f>MIN(AJ8*Projects!$U$5,IF(AND(IF(AND(AJ8*IF(AI19&lt;=0,Projects!$U$5,Projects!$V$5)&gt;ABS(AI19),AI19&lt;0),MAX((AI19*-1)-AI13+0.001,AJ8*Projects!$V$5),AJ8*IF(AI19&lt;=0,Projects!$U$5,Projects!$V$5))&lt;ABS(AJ13),AJ13&lt;0),ABS(AJ13),IF(AND(AJ8*IF(AI19&lt;=0,Projects!$U$5,Projects!$V$5)&gt;ABS(AI19),AI19&lt;0),MAX((AI19*-1)-AI13+0.001,AJ8*Projects!$V$5),AJ8*IF(AI19&lt;=0,Projects!$U$5,Projects!$V$5))))</f>
        <v>0</v>
      </c>
      <c r="AK10" s="123">
        <f>MIN(AK8*Projects!$U$5,IF(AND(IF(AND(AK8*IF(AJ19&lt;=0,Projects!$U$5,Projects!$V$5)&gt;ABS(AJ19),AJ19&lt;0),MAX((AJ19*-1)-AJ13+0.001,AK8*Projects!$V$5),AK8*IF(AJ19&lt;=0,Projects!$U$5,Projects!$V$5))&lt;ABS(AK13),AK13&lt;0),ABS(AK13),IF(AND(AK8*IF(AJ19&lt;=0,Projects!$U$5,Projects!$V$5)&gt;ABS(AJ19),AJ19&lt;0),MAX((AJ19*-1)-AJ13+0.001,AK8*Projects!$V$5),AK8*IF(AJ19&lt;=0,Projects!$U$5,Projects!$V$5))))</f>
        <v>0</v>
      </c>
      <c r="AL10" s="123">
        <f>MIN(AL8*Projects!$U$5,IF(AND(IF(AND(AL8*IF(AK19&lt;=0,Projects!$U$5,Projects!$V$5)&gt;ABS(AK19),AK19&lt;0),MAX((AK19*-1)-AK13+0.001,AL8*Projects!$V$5),AL8*IF(AK19&lt;=0,Projects!$U$5,Projects!$V$5))&lt;ABS(AL13),AL13&lt;0),ABS(AL13),IF(AND(AL8*IF(AK19&lt;=0,Projects!$U$5,Projects!$V$5)&gt;ABS(AK19),AK19&lt;0),MAX((AK19*-1)-AK13+0.001,AL8*Projects!$V$5),AL8*IF(AK19&lt;=0,Projects!$U$5,Projects!$V$5))))</f>
        <v>0</v>
      </c>
      <c r="AM10" s="123">
        <f>MIN(AM8*Projects!$U$5,IF(AND(IF(AND(AM8*IF(AL19&lt;=0,Projects!$U$5,Projects!$V$5)&gt;ABS(AL19),AL19&lt;0),MAX((AL19*-1)-AL13+0.001,AM8*Projects!$V$5),AM8*IF(AL19&lt;=0,Projects!$U$5,Projects!$V$5))&lt;ABS(AM13),AM13&lt;0),ABS(AM13),IF(AND(AM8*IF(AL19&lt;=0,Projects!$U$5,Projects!$V$5)&gt;ABS(AL19),AL19&lt;0),MAX((AL19*-1)-AL13+0.001,AM8*Projects!$V$5),AM8*IF(AL19&lt;=0,Projects!$U$5,Projects!$V$5))))</f>
        <v>0</v>
      </c>
      <c r="AN10" s="123">
        <f>MIN(AN8*Projects!$U$5,IF(AND(IF(AND(AN8*IF(AM19&lt;=0,Projects!$U$5,Projects!$V$5)&gt;ABS(AM19),AM19&lt;0),MAX((AM19*-1)-AM13+0.001,AN8*Projects!$V$5),AN8*IF(AM19&lt;=0,Projects!$U$5,Projects!$V$5))&lt;ABS(AN13),AN13&lt;0),ABS(AN13),IF(AND(AN8*IF(AM19&lt;=0,Projects!$U$5,Projects!$V$5)&gt;ABS(AM19),AM19&lt;0),MAX((AM19*-1)-AM13+0.001,AN8*Projects!$V$5),AN8*IF(AM19&lt;=0,Projects!$U$5,Projects!$V$5))))</f>
        <v>0</v>
      </c>
      <c r="AO10" s="123">
        <f>MIN(AO8*Projects!$U$5,IF(AND(IF(AND(AO8*IF(AN19&lt;=0,Projects!$U$5,Projects!$V$5)&gt;ABS(AN19),AN19&lt;0),MAX((AN19*-1)-AN13+0.001,AO8*Projects!$V$5),AO8*IF(AN19&lt;=0,Projects!$U$5,Projects!$V$5))&lt;ABS(AO13),AO13&lt;0),ABS(AO13),IF(AND(AO8*IF(AN19&lt;=0,Projects!$U$5,Projects!$V$5)&gt;ABS(AN19),AN19&lt;0),MAX((AN19*-1)-AN13+0.001,AO8*Projects!$V$5),AO8*IF(AN19&lt;=0,Projects!$U$5,Projects!$V$5))))</f>
        <v>0</v>
      </c>
      <c r="AP10" s="123">
        <f>MIN(AP8*Projects!$U$5,IF(AND(IF(AND(AP8*IF(AO19&lt;=0,Projects!$U$5,Projects!$V$5)&gt;ABS(AO19),AO19&lt;0),MAX((AO19*-1)-AO13+0.001,AP8*Projects!$V$5),AP8*IF(AO19&lt;=0,Projects!$U$5,Projects!$V$5))&lt;ABS(AP13),AP13&lt;0),ABS(AP13),IF(AND(AP8*IF(AO19&lt;=0,Projects!$U$5,Projects!$V$5)&gt;ABS(AO19),AO19&lt;0),MAX((AO19*-1)-AO13+0.001,AP8*Projects!$V$5),AP8*IF(AO19&lt;=0,Projects!$U$5,Projects!$V$5))))</f>
        <v>0</v>
      </c>
      <c r="AQ10" s="123">
        <f>MIN(AQ8*Projects!$U$5,IF(AND(IF(AND(AQ8*IF(AP19&lt;=0,Projects!$U$5,Projects!$V$5)&gt;ABS(AP19),AP19&lt;0),MAX((AP19*-1)-AP13+0.001,AQ8*Projects!$V$5),AQ8*IF(AP19&lt;=0,Projects!$U$5,Projects!$V$5))&lt;ABS(AQ13),AQ13&lt;0),ABS(AQ13),IF(AND(AQ8*IF(AP19&lt;=0,Projects!$U$5,Projects!$V$5)&gt;ABS(AP19),AP19&lt;0),MAX((AP19*-1)-AP13+0.001,AQ8*Projects!$V$5),AQ8*IF(AP19&lt;=0,Projects!$U$5,Projects!$V$5))))</f>
        <v>0</v>
      </c>
      <c r="AR10" s="123">
        <f>MIN(AR8*Projects!$U$5,IF(AND(IF(AND(AR8*IF(AQ19&lt;=0,Projects!$U$5,Projects!$V$5)&gt;ABS(AQ19),AQ19&lt;0),MAX((AQ19*-1)-AQ13+0.001,AR8*Projects!$V$5),AR8*IF(AQ19&lt;=0,Projects!$U$5,Projects!$V$5))&lt;ABS(AR13),AR13&lt;0),ABS(AR13),IF(AND(AR8*IF(AQ19&lt;=0,Projects!$U$5,Projects!$V$5)&gt;ABS(AQ19),AQ19&lt;0),MAX((AQ19*-1)-AQ13+0.001,AR8*Projects!$V$5),AR8*IF(AQ19&lt;=0,Projects!$U$5,Projects!$V$5))))</f>
        <v>0</v>
      </c>
      <c r="AS10" s="123">
        <f>MIN(AS8*Projects!$U$5,IF(AND(IF(AND(AS8*IF(AR19&lt;=0,Projects!$U$5,Projects!$V$5)&gt;ABS(AR19),AR19&lt;0),MAX((AR19*-1)-AR13+0.001,AS8*Projects!$V$5),AS8*IF(AR19&lt;=0,Projects!$U$5,Projects!$V$5))&lt;ABS(AS13),AS13&lt;0),ABS(AS13),IF(AND(AS8*IF(AR19&lt;=0,Projects!$U$5,Projects!$V$5)&gt;ABS(AR19),AR19&lt;0),MAX((AR19*-1)-AR13+0.001,AS8*Projects!$V$5),AS8*IF(AR19&lt;=0,Projects!$U$5,Projects!$V$5))))</f>
        <v>0</v>
      </c>
      <c r="AT10" s="123">
        <f>MIN(AT8*Projects!$U$5,IF(AND(IF(AND(AT8*IF(AS19&lt;=0,Projects!$U$5,Projects!$V$5)&gt;ABS(AS19),AS19&lt;0),MAX((AS19*-1)-AS13+0.001,AT8*Projects!$V$5),AT8*IF(AS19&lt;=0,Projects!$U$5,Projects!$V$5))&lt;ABS(AT13),AT13&lt;0),ABS(AT13),IF(AND(AT8*IF(AS19&lt;=0,Projects!$U$5,Projects!$V$5)&gt;ABS(AS19),AS19&lt;0),MAX((AS19*-1)-AS13+0.001,AT8*Projects!$V$5),AT8*IF(AS19&lt;=0,Projects!$U$5,Projects!$V$5))))</f>
        <v>0</v>
      </c>
      <c r="AU10" s="123">
        <f>MIN(AU8*Projects!$U$5,IF(AND(IF(AND(AU8*IF(AT19&lt;=0,Projects!$U$5,Projects!$V$5)&gt;ABS(AT19),AT19&lt;0),MAX((AT19*-1)-AT13+0.001,AU8*Projects!$V$5),AU8*IF(AT19&lt;=0,Projects!$U$5,Projects!$V$5))&lt;ABS(AU13),AU13&lt;0),ABS(AU13),IF(AND(AU8*IF(AT19&lt;=0,Projects!$U$5,Projects!$V$5)&gt;ABS(AT19),AT19&lt;0),MAX((AT19*-1)-AT13+0.001,AU8*Projects!$V$5),AU8*IF(AT19&lt;=0,Projects!$U$5,Projects!$V$5))))</f>
        <v>0</v>
      </c>
      <c r="AV10" s="123">
        <f>MIN(AV8*Projects!$U$5,IF(AND(IF(AND(AV8*IF(AU19&lt;=0,Projects!$U$5,Projects!$V$5)&gt;ABS(AU19),AU19&lt;0),MAX((AU19*-1)-AU13+0.001,AV8*Projects!$V$5),AV8*IF(AU19&lt;=0,Projects!$U$5,Projects!$V$5))&lt;ABS(AV13),AV13&lt;0),ABS(AV13),IF(AND(AV8*IF(AU19&lt;=0,Projects!$U$5,Projects!$V$5)&gt;ABS(AU19),AU19&lt;0),MAX((AU19*-1)-AU13+0.001,AV8*Projects!$V$5),AV8*IF(AU19&lt;=0,Projects!$U$5,Projects!$V$5))))</f>
        <v>0</v>
      </c>
      <c r="AW10" s="123">
        <f>MIN(AW8*Projects!$U$5,IF(AND(IF(AND(AW8*IF(AV19&lt;=0,Projects!$U$5,Projects!$V$5)&gt;ABS(AV19),AV19&lt;0),MAX((AV19*-1)-AV13+0.001,AW8*Projects!$V$5),AW8*IF(AV19&lt;=0,Projects!$U$5,Projects!$V$5))&lt;ABS(AW13),AW13&lt;0),ABS(AW13),IF(AND(AW8*IF(AV19&lt;=0,Projects!$U$5,Projects!$V$5)&gt;ABS(AV19),AV19&lt;0),MAX((AV19*-1)-AV13+0.001,AW8*Projects!$V$5),AW8*IF(AV19&lt;=0,Projects!$U$5,Projects!$V$5))))</f>
        <v>0</v>
      </c>
      <c r="AX10" s="123">
        <f>MIN(AX8*Projects!$U$5,IF(AND(IF(AND(AX8*IF(AW19&lt;=0,Projects!$U$5,Projects!$V$5)&gt;ABS(AW19),AW19&lt;0),MAX((AW19*-1)-AW13+0.001,AX8*Projects!$V$5),AX8*IF(AW19&lt;=0,Projects!$U$5,Projects!$V$5))&lt;ABS(AX13),AX13&lt;0),ABS(AX13),IF(AND(AX8*IF(AW19&lt;=0,Projects!$U$5,Projects!$V$5)&gt;ABS(AW19),AW19&lt;0),MAX((AW19*-1)-AW13+0.001,AX8*Projects!$V$5),AX8*IF(AW19&lt;=0,Projects!$U$5,Projects!$V$5))))</f>
        <v>0</v>
      </c>
    </row>
    <row r="11" spans="1:50" outlineLevel="1" x14ac:dyDescent="0.25">
      <c r="A11" s="18"/>
      <c r="B11" s="147"/>
      <c r="C11" s="23" t="s">
        <v>40</v>
      </c>
      <c r="D11" s="31" t="s">
        <v>24</v>
      </c>
      <c r="E11" s="32">
        <f>IF(Projects!$W$5='Cash Flow - Each Project'!E3,Projects!$Z$5,0)</f>
        <v>0</v>
      </c>
      <c r="F11" s="25">
        <f>IF(Projects!$W$5='Cash Flow - Each Project'!F3,Projects!$Z$5,0)</f>
        <v>0</v>
      </c>
      <c r="G11" s="25">
        <f>IF(Projects!$W$5='Cash Flow - Each Project'!G3,Projects!$Z$5,0)</f>
        <v>0</v>
      </c>
      <c r="H11" s="44">
        <f>IF(Projects!$W$5='Cash Flow - Each Project'!H3,Projects!$Z$5,0)</f>
        <v>0</v>
      </c>
      <c r="I11" s="28">
        <f>IF(Projects!$W$5='Cash Flow - Each Project'!I3,Projects!$Z$5,0)</f>
        <v>0</v>
      </c>
      <c r="J11" s="28">
        <f>IF(Projects!$W$5='Cash Flow - Each Project'!J3,Projects!$Z$5,0)</f>
        <v>0</v>
      </c>
      <c r="K11" s="28">
        <f>IF(Projects!$W$5='Cash Flow - Each Project'!K3,Projects!$Z$5,0)</f>
        <v>0</v>
      </c>
      <c r="L11" s="28">
        <f>IF(Projects!$W$5='Cash Flow - Each Project'!L3,Projects!$Z$5,0)</f>
        <v>0</v>
      </c>
      <c r="M11" s="28">
        <f>IF(Projects!$W$5='Cash Flow - Each Project'!M3,Projects!$Z$5,0)</f>
        <v>0</v>
      </c>
      <c r="N11" s="28">
        <f>IF(Projects!$W$5='Cash Flow - Each Project'!N3,Projects!$Z$5,0)</f>
        <v>0</v>
      </c>
      <c r="O11" s="28">
        <f>IF(Projects!$W$5='Cash Flow - Each Project'!O3,Projects!$Z$5,0)</f>
        <v>0</v>
      </c>
      <c r="P11" s="28">
        <f>IF(Projects!$W$5='Cash Flow - Each Project'!P3,Projects!$Z$5,0)</f>
        <v>0</v>
      </c>
      <c r="Q11" s="28">
        <f>IF(Projects!$W$5='Cash Flow - Each Project'!Q3,Projects!$Z$5,0)</f>
        <v>0</v>
      </c>
      <c r="R11" s="28">
        <f>IF(Projects!$W$5='Cash Flow - Each Project'!R3,Projects!$Z$5,0)</f>
        <v>0</v>
      </c>
      <c r="S11" s="28">
        <f>IF(Projects!$W$5='Cash Flow - Each Project'!S3,Projects!$Z$5,0)</f>
        <v>0</v>
      </c>
      <c r="T11" s="28">
        <f>IF(Projects!$W$5='Cash Flow - Each Project'!T3,Projects!$Z$5,0)</f>
        <v>0</v>
      </c>
      <c r="U11" s="28">
        <f>IF(Projects!$W$5='Cash Flow - Each Project'!U3,Projects!$Z$5,0)</f>
        <v>0</v>
      </c>
      <c r="V11" s="28">
        <f>IF(Projects!$W$5='Cash Flow - Each Project'!V3,Projects!$Z$5,0)</f>
        <v>0</v>
      </c>
      <c r="W11" s="28">
        <f>IF(Projects!$W$5='Cash Flow - Each Project'!W3,Projects!$Z$5,0)</f>
        <v>0</v>
      </c>
      <c r="X11" s="25">
        <f>IF(Projects!$W$5='Cash Flow - Each Project'!X3,Projects!$Z$5,0)</f>
        <v>0</v>
      </c>
      <c r="Y11" s="122">
        <f>IF(Projects!$W$5='Cash Flow - Each Project'!Y3,Projects!$Z$5,0)</f>
        <v>0</v>
      </c>
      <c r="Z11" s="122">
        <f>IF(Projects!$W$5='Cash Flow - Each Project'!Z3,Projects!$Z$5,0)</f>
        <v>0</v>
      </c>
      <c r="AA11" s="122">
        <f>IF(Projects!$W$5='Cash Flow - Each Project'!AA3,Projects!$Z$5,0)</f>
        <v>0</v>
      </c>
      <c r="AB11" s="122">
        <f>IF(Projects!$W$5='Cash Flow - Each Project'!AB3,Projects!$Z$5,0)</f>
        <v>0</v>
      </c>
      <c r="AC11" s="122">
        <f>IF(Projects!$W$5='Cash Flow - Each Project'!AC3,Projects!$Z$5,0)</f>
        <v>0</v>
      </c>
      <c r="AD11" s="122">
        <f>IF(Projects!$W$5='Cash Flow - Each Project'!AD3,Projects!$Z$5,0)</f>
        <v>0</v>
      </c>
      <c r="AE11" s="122">
        <f>IF(Projects!$W$5='Cash Flow - Each Project'!AE3,Projects!$Z$5,0)</f>
        <v>0</v>
      </c>
      <c r="AF11" s="122">
        <f>IF(Projects!$W$5='Cash Flow - Each Project'!AF3,Projects!$Z$5,0)</f>
        <v>0</v>
      </c>
      <c r="AG11" s="122">
        <f>IF(Projects!$W$5='Cash Flow - Each Project'!AG3,Projects!$Z$5,0)</f>
        <v>0</v>
      </c>
      <c r="AH11" s="122">
        <f>IF(Projects!$W$5='Cash Flow - Each Project'!AH3,Projects!$Z$5,0)</f>
        <v>0</v>
      </c>
      <c r="AI11" s="122">
        <f>IF(Projects!$W$5='Cash Flow - Each Project'!AI3,Projects!$Z$5,0)</f>
        <v>0</v>
      </c>
      <c r="AJ11" s="122">
        <f>IF(Projects!$W$5='Cash Flow - Each Project'!AJ3,Projects!$Z$5,0)</f>
        <v>0</v>
      </c>
      <c r="AK11" s="122">
        <f>IF(Projects!$W$5='Cash Flow - Each Project'!AK3,Projects!$Z$5,0)</f>
        <v>0</v>
      </c>
      <c r="AL11" s="122">
        <f>IF(Projects!$W$5='Cash Flow - Each Project'!AL3,Projects!$Z$5,0)</f>
        <v>0</v>
      </c>
      <c r="AM11" s="122">
        <f>IF(Projects!$W$5='Cash Flow - Each Project'!AM3,Projects!$Z$5,0)</f>
        <v>0</v>
      </c>
      <c r="AN11" s="122">
        <f>IF(Projects!$W$5='Cash Flow - Each Project'!AN3,Projects!$Z$5,0)</f>
        <v>0</v>
      </c>
      <c r="AO11" s="122">
        <f>IF(Projects!$W$5='Cash Flow - Each Project'!AO3,Projects!$Z$5,0)</f>
        <v>0</v>
      </c>
      <c r="AP11" s="122">
        <f>IF(Projects!$W$5='Cash Flow - Each Project'!AP3,Projects!$Z$5,0)</f>
        <v>0</v>
      </c>
      <c r="AQ11" s="122">
        <f>IF(Projects!$W$5='Cash Flow - Each Project'!AQ3,Projects!$Z$5,0)</f>
        <v>0</v>
      </c>
      <c r="AR11" s="122">
        <f>IF(Projects!$W$5='Cash Flow - Each Project'!AR3,Projects!$Z$5,0)</f>
        <v>0</v>
      </c>
      <c r="AS11" s="122">
        <f>IF(Projects!$W$5='Cash Flow - Each Project'!AS3,Projects!$Z$5,0)</f>
        <v>0</v>
      </c>
      <c r="AT11" s="122">
        <f>IF(Projects!$W$5='Cash Flow - Each Project'!AT3,Projects!$Z$5,0)</f>
        <v>0</v>
      </c>
      <c r="AU11" s="122">
        <f>IF(Projects!$W$5='Cash Flow - Each Project'!AU3,Projects!$Z$5,0)</f>
        <v>0</v>
      </c>
      <c r="AV11" s="122">
        <f>IF(Projects!$W$5='Cash Flow - Each Project'!AV3,Projects!$Z$5,0)</f>
        <v>0</v>
      </c>
      <c r="AW11" s="122">
        <f>IF(Projects!$W$5='Cash Flow - Each Project'!AW3,Projects!$Z$5,0)</f>
        <v>0</v>
      </c>
      <c r="AX11" s="122">
        <f>IF(Projects!$W$5='Cash Flow - Each Project'!AX3,Projects!$Z$5,0)</f>
        <v>0</v>
      </c>
    </row>
    <row r="12" spans="1:50" outlineLevel="1" x14ac:dyDescent="0.25">
      <c r="A12" s="18"/>
      <c r="B12" s="147"/>
      <c r="C12" s="23" t="s">
        <v>3</v>
      </c>
      <c r="D12" s="30" t="s">
        <v>25</v>
      </c>
      <c r="E12" s="32">
        <f>IF(E3=Projects!$I$5,Projects!$J$5,0)</f>
        <v>12000</v>
      </c>
      <c r="F12" s="25">
        <f>IF(F3=Projects!$I$5,Projects!$J$5,0)</f>
        <v>0</v>
      </c>
      <c r="G12" s="25">
        <f>IF(G3=Projects!$I$5,Projects!$J$5,0)</f>
        <v>0</v>
      </c>
      <c r="H12" s="44">
        <f>IF(H3=Projects!$I$5,Projects!$J$5,0)</f>
        <v>0</v>
      </c>
      <c r="I12" s="28">
        <f>IF(I3=Projects!$I$5,Projects!$J$5,0)</f>
        <v>0</v>
      </c>
      <c r="J12" s="28">
        <f>IF(J3=Projects!$I$5,Projects!$J$5,0)</f>
        <v>0</v>
      </c>
      <c r="K12" s="28">
        <f>IF(K3=Projects!$I$5,Projects!$J$5,0)</f>
        <v>0</v>
      </c>
      <c r="L12" s="28">
        <f>IF(L3=Projects!$I$5,Projects!$J$5,0)</f>
        <v>0</v>
      </c>
      <c r="M12" s="28">
        <f>IF(M3=Projects!$I$5,Projects!$J$5,0)</f>
        <v>0</v>
      </c>
      <c r="N12" s="28">
        <f>IF(N3=Projects!$I$5,Projects!$J$5,0)</f>
        <v>0</v>
      </c>
      <c r="O12" s="28">
        <f>IF(O3=Projects!$I$5,Projects!$J$5,0)</f>
        <v>0</v>
      </c>
      <c r="P12" s="28">
        <f>IF(P3=Projects!$I$5,Projects!$J$5,0)</f>
        <v>0</v>
      </c>
      <c r="Q12" s="28">
        <f>IF(Q3=Projects!$I$5,Projects!$J$5,0)</f>
        <v>0</v>
      </c>
      <c r="R12" s="28">
        <f>IF(R3=Projects!$I$5,Projects!$J$5,0)</f>
        <v>0</v>
      </c>
      <c r="S12" s="28">
        <f>IF(S3=Projects!$I$5,Projects!$J$5,0)</f>
        <v>0</v>
      </c>
      <c r="T12" s="28">
        <f>IF(T3=Projects!$I$5,Projects!$J$5,0)</f>
        <v>0</v>
      </c>
      <c r="U12" s="28">
        <f>IF(U3=Projects!$I$5,Projects!$J$5,0)</f>
        <v>0</v>
      </c>
      <c r="V12" s="28">
        <f>IF(V3=Projects!$I$5,Projects!$J$5,0)</f>
        <v>0</v>
      </c>
      <c r="W12" s="28">
        <f>IF(W3=Projects!$I$5,Projects!$J$5,0)</f>
        <v>0</v>
      </c>
      <c r="X12" s="25">
        <f>IF(X3=Projects!$I$5,Projects!$J$5,0)</f>
        <v>0</v>
      </c>
      <c r="Y12" s="122">
        <f>IF(Y3=Projects!$I$5,Projects!$J$5,0)</f>
        <v>0</v>
      </c>
      <c r="Z12" s="122">
        <f>IF(Z3=Projects!$I$5,Projects!$J$5,0)</f>
        <v>0</v>
      </c>
      <c r="AA12" s="122">
        <f>IF(AA3=Projects!$I$5,Projects!$J$5,0)</f>
        <v>0</v>
      </c>
      <c r="AB12" s="122">
        <f>IF(AB3=Projects!$I$5,Projects!$J$5,0)</f>
        <v>0</v>
      </c>
      <c r="AC12" s="122">
        <f>IF(AC3=Projects!$I$5,Projects!$J$5,0)</f>
        <v>0</v>
      </c>
      <c r="AD12" s="122">
        <f>IF(AD3=Projects!$I$5,Projects!$J$5,0)</f>
        <v>0</v>
      </c>
      <c r="AE12" s="122">
        <f>IF(AE3=Projects!$I$5,Projects!$J$5,0)</f>
        <v>0</v>
      </c>
      <c r="AF12" s="122">
        <f>IF(AF3=Projects!$I$5,Projects!$J$5,0)</f>
        <v>0</v>
      </c>
      <c r="AG12" s="122">
        <f>IF(AG3=Projects!$I$5,Projects!$J$5,0)</f>
        <v>0</v>
      </c>
      <c r="AH12" s="122">
        <f>IF(AH3=Projects!$I$5,Projects!$J$5,0)</f>
        <v>0</v>
      </c>
      <c r="AI12" s="122">
        <f>IF(AI3=Projects!$I$5,Projects!$J$5,0)</f>
        <v>0</v>
      </c>
      <c r="AJ12" s="122">
        <f>IF(AJ3=Projects!$I$5,Projects!$J$5,0)</f>
        <v>0</v>
      </c>
      <c r="AK12" s="122">
        <f>IF(AK3=Projects!$I$5,Projects!$J$5,0)</f>
        <v>0</v>
      </c>
      <c r="AL12" s="122">
        <f>IF(AL3=Projects!$I$5,Projects!$J$5,0)</f>
        <v>0</v>
      </c>
      <c r="AM12" s="122">
        <f>IF(AM3=Projects!$I$5,Projects!$J$5,0)</f>
        <v>0</v>
      </c>
      <c r="AN12" s="122">
        <f>IF(AN3=Projects!$I$5,Projects!$J$5,0)</f>
        <v>0</v>
      </c>
      <c r="AO12" s="122">
        <f>IF(AO3=Projects!$I$5,Projects!$J$5,0)</f>
        <v>0</v>
      </c>
      <c r="AP12" s="122">
        <f>IF(AP3=Projects!$I$5,Projects!$J$5,0)</f>
        <v>0</v>
      </c>
      <c r="AQ12" s="122">
        <f>IF(AQ3=Projects!$I$5,Projects!$J$5,0)</f>
        <v>0</v>
      </c>
      <c r="AR12" s="122">
        <f>IF(AR3=Projects!$I$5,Projects!$J$5,0)</f>
        <v>0</v>
      </c>
      <c r="AS12" s="122">
        <f>IF(AS3=Projects!$I$5,Projects!$J$5,0)</f>
        <v>0</v>
      </c>
      <c r="AT12" s="122">
        <f>IF(AT3=Projects!$I$5,Projects!$J$5,0)</f>
        <v>0</v>
      </c>
      <c r="AU12" s="122">
        <f>IF(AU3=Projects!$I$5,Projects!$J$5,0)</f>
        <v>0</v>
      </c>
      <c r="AV12" s="122">
        <f>IF(AV3=Projects!$I$5,Projects!$J$5,0)</f>
        <v>0</v>
      </c>
      <c r="AW12" s="122">
        <f>IF(AW3=Projects!$I$5,Projects!$J$5,0)</f>
        <v>0</v>
      </c>
      <c r="AX12" s="122">
        <f>IF(AX3=Projects!$I$5,Projects!$J$5,0)</f>
        <v>0</v>
      </c>
    </row>
    <row r="13" spans="1:50" outlineLevel="1" x14ac:dyDescent="0.25">
      <c r="A13" s="18"/>
      <c r="B13" s="147"/>
      <c r="C13" s="23" t="s">
        <v>44</v>
      </c>
      <c r="D13" s="31" t="s">
        <v>24</v>
      </c>
      <c r="E13" s="33">
        <f>IF(AND(E3&gt;=Projects!$I$5,E3&lt;=Projects!$W$5),Projects!$X$5,0)</f>
        <v>100</v>
      </c>
      <c r="F13" s="26">
        <f>IF(AND(F3&gt;=Projects!$I$5,F3&lt;=Projects!$W$5),Projects!$X$5,0)</f>
        <v>100</v>
      </c>
      <c r="G13" s="26">
        <f>IF(AND(G3&gt;=Projects!$I$5,G3&lt;=Projects!$W$5),Projects!$X$5,0)</f>
        <v>100</v>
      </c>
      <c r="H13" s="38">
        <f>IF(AND(H3&gt;=Projects!$I$5,H3&lt;=Projects!$W$5),Projects!$X$5,0)</f>
        <v>100</v>
      </c>
      <c r="I13" s="24">
        <f>IF(AND(I3&gt;=Projects!$I$5,I3&lt;=Projects!$W$5),Projects!$X$5,0)</f>
        <v>100</v>
      </c>
      <c r="J13" s="24">
        <f>IF(AND(J3&gt;=Projects!$I$5,J3&lt;=Projects!$W$5),Projects!$X$5,0)</f>
        <v>100</v>
      </c>
      <c r="K13" s="24">
        <f>IF(AND(K3&gt;=Projects!$I$5,K3&lt;=Projects!$W$5),Projects!$X$5,0)</f>
        <v>100</v>
      </c>
      <c r="L13" s="24">
        <f>IF(AND(L3&gt;=Projects!$I$5,L3&lt;=Projects!$W$5),Projects!$X$5,0)</f>
        <v>100</v>
      </c>
      <c r="M13" s="24">
        <f>IF(AND(M3&gt;=Projects!$I$5,M3&lt;=Projects!$W$5),Projects!$X$5,0)</f>
        <v>100</v>
      </c>
      <c r="N13" s="24">
        <f>IF(AND(N3&gt;=Projects!$I$5,N3&lt;=Projects!$W$5),Projects!$X$5,0)</f>
        <v>100</v>
      </c>
      <c r="O13" s="24">
        <f>IF(AND(O3&gt;=Projects!$I$5,O3&lt;=Projects!$W$5),Projects!$X$5,0)</f>
        <v>100</v>
      </c>
      <c r="P13" s="24">
        <f>IF(AND(P3&gt;=Projects!$I$5,P3&lt;=Projects!$W$5),Projects!$X$5,0)</f>
        <v>100</v>
      </c>
      <c r="Q13" s="24">
        <f>IF(AND(Q3&gt;=Projects!$I$5,Q3&lt;=Projects!$W$5),Projects!$X$5,0)</f>
        <v>100</v>
      </c>
      <c r="R13" s="24">
        <f>IF(AND(R3&gt;=Projects!$I$5,R3&lt;=Projects!$W$5),Projects!$X$5,0)</f>
        <v>100</v>
      </c>
      <c r="S13" s="24">
        <f>IF(AND(S3&gt;=Projects!$I$5,S3&lt;=Projects!$W$5),Projects!$X$5,0)</f>
        <v>0</v>
      </c>
      <c r="T13" s="24">
        <f>IF(AND(T3&gt;=Projects!$I$5,T3&lt;=Projects!$W$5),Projects!$X$5,0)</f>
        <v>0</v>
      </c>
      <c r="U13" s="24">
        <f>IF(AND(U3&gt;=Projects!$I$5,U3&lt;=Projects!$W$5),Projects!$X$5,0)</f>
        <v>0</v>
      </c>
      <c r="V13" s="24">
        <f>IF(AND(V3&gt;=Projects!$I$5,V3&lt;=Projects!$W$5),Projects!$X$5,0)</f>
        <v>0</v>
      </c>
      <c r="W13" s="24">
        <f>IF(AND(W3&gt;=Projects!$I$5,W3&lt;=Projects!$W$5),Projects!$X$5,0)</f>
        <v>0</v>
      </c>
      <c r="X13" s="36">
        <f>IF(AND(X3&gt;=Projects!$I$5,X3&lt;=Projects!$W$5),Projects!$X$5,0)</f>
        <v>0</v>
      </c>
      <c r="Y13" s="124">
        <f>IF(AND(Y3&gt;=Projects!$I$5,Y3&lt;=Projects!$W$5),Projects!$X$5,0)</f>
        <v>0</v>
      </c>
      <c r="Z13" s="124">
        <f>IF(AND(Z3&gt;=Projects!$I$5,Z3&lt;=Projects!$W$5),Projects!$X$5,0)</f>
        <v>0</v>
      </c>
      <c r="AA13" s="124">
        <f>IF(AND(AA3&gt;=Projects!$I$5,AA3&lt;=Projects!$W$5),Projects!$X$5,0)</f>
        <v>0</v>
      </c>
      <c r="AB13" s="124">
        <f>IF(AND(AB3&gt;=Projects!$I$5,AB3&lt;=Projects!$W$5),Projects!$X$5,0)</f>
        <v>0</v>
      </c>
      <c r="AC13" s="124">
        <f>IF(AND(AC3&gt;=Projects!$I$5,AC3&lt;=Projects!$W$5),Projects!$X$5,0)</f>
        <v>0</v>
      </c>
      <c r="AD13" s="124">
        <f>IF(AND(AD3&gt;=Projects!$I$5,AD3&lt;=Projects!$W$5),Projects!$X$5,0)</f>
        <v>0</v>
      </c>
      <c r="AE13" s="124">
        <f>IF(AND(AE3&gt;=Projects!$I$5,AE3&lt;=Projects!$W$5),Projects!$X$5,0)</f>
        <v>0</v>
      </c>
      <c r="AF13" s="124">
        <f>IF(AND(AF3&gt;=Projects!$I$5,AF3&lt;=Projects!$W$5),Projects!$X$5,0)</f>
        <v>0</v>
      </c>
      <c r="AG13" s="124">
        <f>IF(AND(AG3&gt;=Projects!$I$5,AG3&lt;=Projects!$W$5),Projects!$X$5,0)</f>
        <v>0</v>
      </c>
      <c r="AH13" s="124">
        <f>IF(AND(AH3&gt;=Projects!$I$5,AH3&lt;=Projects!$W$5),Projects!$X$5,0)</f>
        <v>0</v>
      </c>
      <c r="AI13" s="124">
        <f>IF(AND(AI3&gt;=Projects!$I$5,AI3&lt;=Projects!$W$5),Projects!$X$5,0)</f>
        <v>0</v>
      </c>
      <c r="AJ13" s="124">
        <f>IF(AND(AJ3&gt;=Projects!$I$5,AJ3&lt;=Projects!$W$5),Projects!$X$5,0)</f>
        <v>0</v>
      </c>
      <c r="AK13" s="124">
        <f>IF(AND(AK3&gt;=Projects!$I$5,AK3&lt;=Projects!$W$5),Projects!$X$5,0)</f>
        <v>0</v>
      </c>
      <c r="AL13" s="124">
        <f>IF(AND(AL3&gt;=Projects!$I$5,AL3&lt;=Projects!$W$5),Projects!$X$5,0)</f>
        <v>0</v>
      </c>
      <c r="AM13" s="124">
        <f>IF(AND(AM3&gt;=Projects!$I$5,AM3&lt;=Projects!$W$5),Projects!$X$5,0)</f>
        <v>0</v>
      </c>
      <c r="AN13" s="124">
        <f>IF(AND(AN3&gt;=Projects!$I$5,AN3&lt;=Projects!$W$5),Projects!$X$5,0)</f>
        <v>0</v>
      </c>
      <c r="AO13" s="124">
        <f>IF(AND(AO3&gt;=Projects!$I$5,AO3&lt;=Projects!$W$5),Projects!$X$5,0)</f>
        <v>0</v>
      </c>
      <c r="AP13" s="124">
        <f>IF(AND(AP3&gt;=Projects!$I$5,AP3&lt;=Projects!$W$5),Projects!$X$5,0)</f>
        <v>0</v>
      </c>
      <c r="AQ13" s="124">
        <f>IF(AND(AQ3&gt;=Projects!$I$5,AQ3&lt;=Projects!$W$5),Projects!$X$5,0)</f>
        <v>0</v>
      </c>
      <c r="AR13" s="124">
        <f>IF(AND(AR3&gt;=Projects!$I$5,AR3&lt;=Projects!$W$5),Projects!$X$5,0)</f>
        <v>0</v>
      </c>
      <c r="AS13" s="124">
        <f>IF(AND(AS3&gt;=Projects!$I$5,AS3&lt;=Projects!$W$5),Projects!$X$5,0)</f>
        <v>0</v>
      </c>
      <c r="AT13" s="124">
        <f>IF(AND(AT3&gt;=Projects!$I$5,AT3&lt;=Projects!$W$5),Projects!$X$5,0)</f>
        <v>0</v>
      </c>
      <c r="AU13" s="124">
        <f>IF(AND(AU3&gt;=Projects!$I$5,AU3&lt;=Projects!$W$5),Projects!$X$5,0)</f>
        <v>0</v>
      </c>
      <c r="AV13" s="124">
        <f>IF(AND(AV3&gt;=Projects!$I$5,AV3&lt;=Projects!$W$5),Projects!$X$5,0)</f>
        <v>0</v>
      </c>
      <c r="AW13" s="124">
        <f>IF(AND(AW3&gt;=Projects!$I$5,AW3&lt;=Projects!$W$5),Projects!$X$5,0)</f>
        <v>0</v>
      </c>
      <c r="AX13" s="124">
        <f>IF(AND(AX3&gt;=Projects!$I$5,AX3&lt;=Projects!$W$5),Projects!$X$5,0)</f>
        <v>0</v>
      </c>
    </row>
    <row r="14" spans="1:50" ht="7.5" customHeight="1" outlineLevel="1" x14ac:dyDescent="0.25">
      <c r="A14" s="18"/>
      <c r="B14" s="147"/>
      <c r="C14" s="18"/>
      <c r="D14" s="20"/>
      <c r="E14" s="49"/>
      <c r="F14" s="50"/>
      <c r="G14" s="50"/>
      <c r="H14" s="50"/>
      <c r="I14" s="50"/>
      <c r="J14" s="50"/>
      <c r="K14" s="50"/>
      <c r="L14" s="50"/>
      <c r="M14" s="50"/>
      <c r="N14" s="50"/>
      <c r="O14" s="50"/>
      <c r="P14" s="50"/>
      <c r="Q14" s="50"/>
      <c r="R14" s="50"/>
      <c r="S14" s="50"/>
      <c r="T14" s="50"/>
      <c r="U14" s="50"/>
      <c r="V14" s="50"/>
      <c r="W14" s="50"/>
      <c r="X14" s="50"/>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row>
    <row r="15" spans="1:50" outlineLevel="1" x14ac:dyDescent="0.25">
      <c r="A15" s="18"/>
      <c r="B15" s="147"/>
      <c r="C15" s="194" t="s">
        <v>96</v>
      </c>
      <c r="D15" s="195"/>
      <c r="E15" s="24">
        <f>E8-E10</f>
        <v>0</v>
      </c>
      <c r="F15" s="24">
        <f t="shared" ref="F15:X15" si="32">F8-F10</f>
        <v>0</v>
      </c>
      <c r="G15" s="24">
        <f t="shared" si="32"/>
        <v>0</v>
      </c>
      <c r="H15" s="24">
        <f t="shared" si="32"/>
        <v>0</v>
      </c>
      <c r="I15" s="24">
        <f t="shared" si="32"/>
        <v>0</v>
      </c>
      <c r="J15" s="24">
        <f t="shared" si="32"/>
        <v>0</v>
      </c>
      <c r="K15" s="24">
        <f t="shared" si="32"/>
        <v>0</v>
      </c>
      <c r="L15" s="24">
        <f t="shared" si="32"/>
        <v>0</v>
      </c>
      <c r="M15" s="24">
        <f t="shared" si="32"/>
        <v>0</v>
      </c>
      <c r="N15" s="24">
        <f t="shared" si="32"/>
        <v>0</v>
      </c>
      <c r="O15" s="24">
        <f t="shared" si="32"/>
        <v>0</v>
      </c>
      <c r="P15" s="24">
        <f t="shared" si="32"/>
        <v>0</v>
      </c>
      <c r="Q15" s="24">
        <f t="shared" si="32"/>
        <v>0</v>
      </c>
      <c r="R15" s="24">
        <f t="shared" si="32"/>
        <v>0</v>
      </c>
      <c r="S15" s="24">
        <f t="shared" si="32"/>
        <v>0</v>
      </c>
      <c r="T15" s="24">
        <f t="shared" si="32"/>
        <v>0</v>
      </c>
      <c r="U15" s="24">
        <f t="shared" si="32"/>
        <v>0</v>
      </c>
      <c r="V15" s="24">
        <f t="shared" si="32"/>
        <v>0</v>
      </c>
      <c r="W15" s="24">
        <f t="shared" si="32"/>
        <v>0</v>
      </c>
      <c r="X15" s="48">
        <f t="shared" si="32"/>
        <v>0</v>
      </c>
      <c r="Y15" s="124">
        <f t="shared" ref="Y15:AO15" si="33">Y8-Y10</f>
        <v>0</v>
      </c>
      <c r="Z15" s="124">
        <f t="shared" si="33"/>
        <v>0</v>
      </c>
      <c r="AA15" s="124">
        <f t="shared" si="33"/>
        <v>0</v>
      </c>
      <c r="AB15" s="124">
        <f t="shared" si="33"/>
        <v>0</v>
      </c>
      <c r="AC15" s="124">
        <f t="shared" si="33"/>
        <v>0</v>
      </c>
      <c r="AD15" s="124">
        <f t="shared" si="33"/>
        <v>0</v>
      </c>
      <c r="AE15" s="124">
        <f t="shared" si="33"/>
        <v>0</v>
      </c>
      <c r="AF15" s="124">
        <f t="shared" si="33"/>
        <v>0</v>
      </c>
      <c r="AG15" s="124">
        <f t="shared" si="33"/>
        <v>0</v>
      </c>
      <c r="AH15" s="124">
        <f t="shared" si="33"/>
        <v>0</v>
      </c>
      <c r="AI15" s="124">
        <f t="shared" si="33"/>
        <v>0</v>
      </c>
      <c r="AJ15" s="124">
        <f t="shared" si="33"/>
        <v>0</v>
      </c>
      <c r="AK15" s="124">
        <f t="shared" si="33"/>
        <v>0</v>
      </c>
      <c r="AL15" s="124">
        <f t="shared" si="33"/>
        <v>0</v>
      </c>
      <c r="AM15" s="124">
        <f t="shared" si="33"/>
        <v>0</v>
      </c>
      <c r="AN15" s="124">
        <f t="shared" si="33"/>
        <v>0</v>
      </c>
      <c r="AO15" s="124">
        <f t="shared" si="33"/>
        <v>0</v>
      </c>
      <c r="AP15" s="124">
        <f t="shared" ref="AP15:AX15" si="34">AP8-AP10</f>
        <v>0</v>
      </c>
      <c r="AQ15" s="124">
        <f t="shared" si="34"/>
        <v>0</v>
      </c>
      <c r="AR15" s="124">
        <f t="shared" si="34"/>
        <v>0</v>
      </c>
      <c r="AS15" s="124">
        <f t="shared" si="34"/>
        <v>0</v>
      </c>
      <c r="AT15" s="124">
        <f t="shared" si="34"/>
        <v>0</v>
      </c>
      <c r="AU15" s="124">
        <f t="shared" si="34"/>
        <v>0</v>
      </c>
      <c r="AV15" s="124">
        <f t="shared" si="34"/>
        <v>0</v>
      </c>
      <c r="AW15" s="124">
        <f t="shared" si="34"/>
        <v>0</v>
      </c>
      <c r="AX15" s="124">
        <f t="shared" si="34"/>
        <v>0</v>
      </c>
    </row>
    <row r="16" spans="1:50" outlineLevel="1" x14ac:dyDescent="0.25">
      <c r="A16" s="18"/>
      <c r="B16" s="147"/>
      <c r="C16" s="194" t="s">
        <v>97</v>
      </c>
      <c r="D16" s="195"/>
      <c r="E16" s="24">
        <f>E15</f>
        <v>0</v>
      </c>
      <c r="F16" s="24">
        <f>E16+F15</f>
        <v>0</v>
      </c>
      <c r="G16" s="24">
        <f t="shared" ref="G16:X16" si="35">F16+G15</f>
        <v>0</v>
      </c>
      <c r="H16" s="24">
        <f t="shared" si="35"/>
        <v>0</v>
      </c>
      <c r="I16" s="24">
        <f t="shared" si="35"/>
        <v>0</v>
      </c>
      <c r="J16" s="24">
        <f t="shared" si="35"/>
        <v>0</v>
      </c>
      <c r="K16" s="24">
        <f t="shared" si="35"/>
        <v>0</v>
      </c>
      <c r="L16" s="24">
        <f t="shared" si="35"/>
        <v>0</v>
      </c>
      <c r="M16" s="24">
        <f t="shared" si="35"/>
        <v>0</v>
      </c>
      <c r="N16" s="24">
        <f t="shared" si="35"/>
        <v>0</v>
      </c>
      <c r="O16" s="24">
        <f t="shared" si="35"/>
        <v>0</v>
      </c>
      <c r="P16" s="24">
        <f t="shared" si="35"/>
        <v>0</v>
      </c>
      <c r="Q16" s="24">
        <f t="shared" si="35"/>
        <v>0</v>
      </c>
      <c r="R16" s="24">
        <f t="shared" si="35"/>
        <v>0</v>
      </c>
      <c r="S16" s="24">
        <f t="shared" si="35"/>
        <v>0</v>
      </c>
      <c r="T16" s="24">
        <f t="shared" si="35"/>
        <v>0</v>
      </c>
      <c r="U16" s="24">
        <f t="shared" si="35"/>
        <v>0</v>
      </c>
      <c r="V16" s="24">
        <f t="shared" si="35"/>
        <v>0</v>
      </c>
      <c r="W16" s="24">
        <f t="shared" si="35"/>
        <v>0</v>
      </c>
      <c r="X16" s="36">
        <f t="shared" si="35"/>
        <v>0</v>
      </c>
      <c r="Y16" s="124">
        <f t="shared" ref="Y16" si="36">X16+Y15</f>
        <v>0</v>
      </c>
      <c r="Z16" s="124">
        <f t="shared" ref="Z16" si="37">Y16+Z15</f>
        <v>0</v>
      </c>
      <c r="AA16" s="124">
        <f t="shared" ref="AA16" si="38">Z16+AA15</f>
        <v>0</v>
      </c>
      <c r="AB16" s="124">
        <f t="shared" ref="AB16" si="39">AA16+AB15</f>
        <v>0</v>
      </c>
      <c r="AC16" s="124">
        <f t="shared" ref="AC16" si="40">AB16+AC15</f>
        <v>0</v>
      </c>
      <c r="AD16" s="124">
        <f t="shared" ref="AD16" si="41">AC16+AD15</f>
        <v>0</v>
      </c>
      <c r="AE16" s="124">
        <f t="shared" ref="AE16" si="42">AD16+AE15</f>
        <v>0</v>
      </c>
      <c r="AF16" s="124">
        <f t="shared" ref="AF16" si="43">AE16+AF15</f>
        <v>0</v>
      </c>
      <c r="AG16" s="124">
        <f t="shared" ref="AG16" si="44">AF16+AG15</f>
        <v>0</v>
      </c>
      <c r="AH16" s="124">
        <f t="shared" ref="AH16" si="45">AG16+AH15</f>
        <v>0</v>
      </c>
      <c r="AI16" s="124">
        <f t="shared" ref="AI16" si="46">AH16+AI15</f>
        <v>0</v>
      </c>
      <c r="AJ16" s="124">
        <f t="shared" ref="AJ16" si="47">AI16+AJ15</f>
        <v>0</v>
      </c>
      <c r="AK16" s="124">
        <f t="shared" ref="AK16" si="48">AJ16+AK15</f>
        <v>0</v>
      </c>
      <c r="AL16" s="124">
        <f t="shared" ref="AL16" si="49">AK16+AL15</f>
        <v>0</v>
      </c>
      <c r="AM16" s="124">
        <f t="shared" ref="AM16" si="50">AL16+AM15</f>
        <v>0</v>
      </c>
      <c r="AN16" s="124">
        <f t="shared" ref="AN16" si="51">AM16+AN15</f>
        <v>0</v>
      </c>
      <c r="AO16" s="124">
        <f t="shared" ref="AO16" si="52">AN16+AO15</f>
        <v>0</v>
      </c>
      <c r="AP16" s="124">
        <f t="shared" ref="AP16" si="53">AO16+AP15</f>
        <v>0</v>
      </c>
      <c r="AQ16" s="124">
        <f t="shared" ref="AQ16" si="54">AP16+AQ15</f>
        <v>0</v>
      </c>
      <c r="AR16" s="124">
        <f t="shared" ref="AR16" si="55">AQ16+AR15</f>
        <v>0</v>
      </c>
      <c r="AS16" s="124">
        <f t="shared" ref="AS16" si="56">AR16+AS15</f>
        <v>0</v>
      </c>
      <c r="AT16" s="124">
        <f t="shared" ref="AT16" si="57">AS16+AT15</f>
        <v>0</v>
      </c>
      <c r="AU16" s="124">
        <f t="shared" ref="AU16" si="58">AT16+AU15</f>
        <v>0</v>
      </c>
      <c r="AV16" s="124">
        <f t="shared" ref="AV16" si="59">AU16+AV15</f>
        <v>0</v>
      </c>
      <c r="AW16" s="124">
        <f t="shared" ref="AW16" si="60">AV16+AW15</f>
        <v>0</v>
      </c>
      <c r="AX16" s="124">
        <f t="shared" ref="AX16" si="61">AW16+AX15</f>
        <v>0</v>
      </c>
    </row>
    <row r="17" spans="1:50" ht="7.5" customHeight="1" outlineLevel="1" x14ac:dyDescent="0.25">
      <c r="A17" s="18"/>
      <c r="B17" s="147"/>
      <c r="C17" s="65"/>
      <c r="D17" s="66"/>
      <c r="E17" s="67"/>
      <c r="F17" s="68"/>
      <c r="G17" s="68"/>
      <c r="H17" s="68"/>
      <c r="I17" s="68"/>
      <c r="J17" s="68"/>
      <c r="K17" s="68"/>
      <c r="L17" s="68"/>
      <c r="M17" s="68"/>
      <c r="N17" s="68"/>
      <c r="O17" s="68"/>
      <c r="P17" s="68"/>
      <c r="Q17" s="68"/>
      <c r="R17" s="68"/>
      <c r="S17" s="68"/>
      <c r="T17" s="68"/>
      <c r="U17" s="68"/>
      <c r="V17" s="68"/>
      <c r="W17" s="68"/>
      <c r="X17" s="68"/>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row>
    <row r="18" spans="1:50" outlineLevel="1" x14ac:dyDescent="0.25">
      <c r="A18" s="18"/>
      <c r="B18" s="147"/>
      <c r="C18" s="194" t="s">
        <v>26</v>
      </c>
      <c r="D18" s="195"/>
      <c r="E18" s="24">
        <f>E10+E11-E12+E13</f>
        <v>-11288</v>
      </c>
      <c r="F18" s="26">
        <f t="shared" ref="F18:X18" si="62">F10+F11-F12+F13</f>
        <v>717.99760000000015</v>
      </c>
      <c r="G18" s="26">
        <f t="shared" si="62"/>
        <v>724.05397648000007</v>
      </c>
      <c r="H18" s="38">
        <f t="shared" si="62"/>
        <v>730.16970544950391</v>
      </c>
      <c r="I18" s="24">
        <f t="shared" si="62"/>
        <v>736.34536856290924</v>
      </c>
      <c r="J18" s="24">
        <f t="shared" si="62"/>
        <v>742.58155317482579</v>
      </c>
      <c r="K18" s="24">
        <f t="shared" si="62"/>
        <v>748.87885239593891</v>
      </c>
      <c r="L18" s="24">
        <f t="shared" si="62"/>
        <v>755.23786514941912</v>
      </c>
      <c r="M18" s="24">
        <f t="shared" si="62"/>
        <v>761.6591962278834</v>
      </c>
      <c r="N18" s="24">
        <f t="shared" si="62"/>
        <v>768.14345635091649</v>
      </c>
      <c r="O18" s="24">
        <f t="shared" si="62"/>
        <v>774.69126222315549</v>
      </c>
      <c r="P18" s="24">
        <f t="shared" si="62"/>
        <v>781.30323659294254</v>
      </c>
      <c r="Q18" s="24">
        <f t="shared" si="62"/>
        <v>787.98000831155332</v>
      </c>
      <c r="R18" s="24">
        <f t="shared" si="62"/>
        <v>794.72221239300654</v>
      </c>
      <c r="S18" s="24">
        <f t="shared" si="62"/>
        <v>0</v>
      </c>
      <c r="T18" s="24">
        <f t="shared" si="62"/>
        <v>0</v>
      </c>
      <c r="U18" s="24">
        <f t="shared" si="62"/>
        <v>0</v>
      </c>
      <c r="V18" s="24">
        <f t="shared" si="62"/>
        <v>0</v>
      </c>
      <c r="W18" s="24">
        <f t="shared" si="62"/>
        <v>0</v>
      </c>
      <c r="X18" s="48">
        <f t="shared" si="62"/>
        <v>0</v>
      </c>
      <c r="Y18" s="124">
        <f t="shared" ref="Y18:AO18" si="63">Y10+Y11-Y12+Y13</f>
        <v>0</v>
      </c>
      <c r="Z18" s="124">
        <f t="shared" si="63"/>
        <v>0</v>
      </c>
      <c r="AA18" s="124">
        <f t="shared" si="63"/>
        <v>0</v>
      </c>
      <c r="AB18" s="124">
        <f t="shared" si="63"/>
        <v>0</v>
      </c>
      <c r="AC18" s="124">
        <f t="shared" si="63"/>
        <v>0</v>
      </c>
      <c r="AD18" s="124">
        <f t="shared" si="63"/>
        <v>0</v>
      </c>
      <c r="AE18" s="124">
        <f t="shared" si="63"/>
        <v>0</v>
      </c>
      <c r="AF18" s="124">
        <f t="shared" si="63"/>
        <v>0</v>
      </c>
      <c r="AG18" s="124">
        <f t="shared" si="63"/>
        <v>0</v>
      </c>
      <c r="AH18" s="124">
        <f t="shared" si="63"/>
        <v>0</v>
      </c>
      <c r="AI18" s="124">
        <f t="shared" si="63"/>
        <v>0</v>
      </c>
      <c r="AJ18" s="124">
        <f t="shared" si="63"/>
        <v>0</v>
      </c>
      <c r="AK18" s="124">
        <f t="shared" si="63"/>
        <v>0</v>
      </c>
      <c r="AL18" s="124">
        <f t="shared" si="63"/>
        <v>0</v>
      </c>
      <c r="AM18" s="124">
        <f t="shared" si="63"/>
        <v>0</v>
      </c>
      <c r="AN18" s="124">
        <f t="shared" si="63"/>
        <v>0</v>
      </c>
      <c r="AO18" s="124">
        <f t="shared" si="63"/>
        <v>0</v>
      </c>
      <c r="AP18" s="124">
        <f t="shared" ref="AP18:AX18" si="64">AP10+AP11-AP12+AP13</f>
        <v>0</v>
      </c>
      <c r="AQ18" s="124">
        <f t="shared" si="64"/>
        <v>0</v>
      </c>
      <c r="AR18" s="124">
        <f t="shared" si="64"/>
        <v>0</v>
      </c>
      <c r="AS18" s="124">
        <f t="shared" si="64"/>
        <v>0</v>
      </c>
      <c r="AT18" s="124">
        <f t="shared" si="64"/>
        <v>0</v>
      </c>
      <c r="AU18" s="124">
        <f t="shared" si="64"/>
        <v>0</v>
      </c>
      <c r="AV18" s="124">
        <f t="shared" si="64"/>
        <v>0</v>
      </c>
      <c r="AW18" s="124">
        <f t="shared" si="64"/>
        <v>0</v>
      </c>
      <c r="AX18" s="124">
        <f t="shared" si="64"/>
        <v>0</v>
      </c>
    </row>
    <row r="19" spans="1:50" outlineLevel="1" x14ac:dyDescent="0.25">
      <c r="A19" s="18"/>
      <c r="B19" s="147"/>
      <c r="C19" s="194" t="s">
        <v>27</v>
      </c>
      <c r="D19" s="195"/>
      <c r="E19" s="35">
        <f>E18</f>
        <v>-11288</v>
      </c>
      <c r="F19" s="36">
        <f>E19+F18</f>
        <v>-10570.002399999999</v>
      </c>
      <c r="G19" s="36">
        <f t="shared" ref="G19:X19" si="65">F19+G18</f>
        <v>-9845.9484235199998</v>
      </c>
      <c r="H19" s="37">
        <f t="shared" si="65"/>
        <v>-9115.7787180704963</v>
      </c>
      <c r="I19" s="35">
        <f t="shared" si="65"/>
        <v>-8379.433349507588</v>
      </c>
      <c r="J19" s="35">
        <f t="shared" si="65"/>
        <v>-7636.8517963327622</v>
      </c>
      <c r="K19" s="35">
        <f t="shared" si="65"/>
        <v>-6887.972943936823</v>
      </c>
      <c r="L19" s="35">
        <f t="shared" si="65"/>
        <v>-6132.7350787874038</v>
      </c>
      <c r="M19" s="35">
        <f t="shared" si="65"/>
        <v>-5371.0758825595203</v>
      </c>
      <c r="N19" s="35">
        <f t="shared" si="65"/>
        <v>-4602.9324262086038</v>
      </c>
      <c r="O19" s="35">
        <f t="shared" si="65"/>
        <v>-3828.2411639854481</v>
      </c>
      <c r="P19" s="35">
        <f t="shared" si="65"/>
        <v>-3046.9379273925056</v>
      </c>
      <c r="Q19" s="35">
        <f t="shared" si="65"/>
        <v>-2258.9579190809523</v>
      </c>
      <c r="R19" s="35">
        <f t="shared" si="65"/>
        <v>-1464.2357066879458</v>
      </c>
      <c r="S19" s="35">
        <f t="shared" si="65"/>
        <v>-1464.2357066879458</v>
      </c>
      <c r="T19" s="35">
        <f t="shared" si="65"/>
        <v>-1464.2357066879458</v>
      </c>
      <c r="U19" s="35">
        <f t="shared" si="65"/>
        <v>-1464.2357066879458</v>
      </c>
      <c r="V19" s="35">
        <f t="shared" si="65"/>
        <v>-1464.2357066879458</v>
      </c>
      <c r="W19" s="35">
        <f t="shared" si="65"/>
        <v>-1464.2357066879458</v>
      </c>
      <c r="X19" s="36">
        <f t="shared" si="65"/>
        <v>-1464.2357066879458</v>
      </c>
      <c r="Y19" s="124">
        <f t="shared" ref="Y19" si="66">X19+Y18</f>
        <v>-1464.2357066879458</v>
      </c>
      <c r="Z19" s="124">
        <f t="shared" ref="Z19" si="67">Y19+Z18</f>
        <v>-1464.2357066879458</v>
      </c>
      <c r="AA19" s="124">
        <f t="shared" ref="AA19" si="68">Z19+AA18</f>
        <v>-1464.2357066879458</v>
      </c>
      <c r="AB19" s="124">
        <f t="shared" ref="AB19" si="69">AA19+AB18</f>
        <v>-1464.2357066879458</v>
      </c>
      <c r="AC19" s="124">
        <f t="shared" ref="AC19" si="70">AB19+AC18</f>
        <v>-1464.2357066879458</v>
      </c>
      <c r="AD19" s="124">
        <f t="shared" ref="AD19" si="71">AC19+AD18</f>
        <v>-1464.2357066879458</v>
      </c>
      <c r="AE19" s="124">
        <f t="shared" ref="AE19" si="72">AD19+AE18</f>
        <v>-1464.2357066879458</v>
      </c>
      <c r="AF19" s="124">
        <f t="shared" ref="AF19" si="73">AE19+AF18</f>
        <v>-1464.2357066879458</v>
      </c>
      <c r="AG19" s="124">
        <f t="shared" ref="AG19" si="74">AF19+AG18</f>
        <v>-1464.2357066879458</v>
      </c>
      <c r="AH19" s="124">
        <f t="shared" ref="AH19" si="75">AG19+AH18</f>
        <v>-1464.2357066879458</v>
      </c>
      <c r="AI19" s="124">
        <f t="shared" ref="AI19" si="76">AH19+AI18</f>
        <v>-1464.2357066879458</v>
      </c>
      <c r="AJ19" s="124">
        <f t="shared" ref="AJ19" si="77">AI19+AJ18</f>
        <v>-1464.2357066879458</v>
      </c>
      <c r="AK19" s="124">
        <f t="shared" ref="AK19" si="78">AJ19+AK18</f>
        <v>-1464.2357066879458</v>
      </c>
      <c r="AL19" s="124">
        <f t="shared" ref="AL19" si="79">AK19+AL18</f>
        <v>-1464.2357066879458</v>
      </c>
      <c r="AM19" s="124">
        <f t="shared" ref="AM19" si="80">AL19+AM18</f>
        <v>-1464.2357066879458</v>
      </c>
      <c r="AN19" s="124">
        <f t="shared" ref="AN19" si="81">AM19+AN18</f>
        <v>-1464.2357066879458</v>
      </c>
      <c r="AO19" s="124">
        <f t="shared" ref="AO19" si="82">AN19+AO18</f>
        <v>-1464.2357066879458</v>
      </c>
      <c r="AP19" s="124">
        <f t="shared" ref="AP19" si="83">AO19+AP18</f>
        <v>-1464.2357066879458</v>
      </c>
      <c r="AQ19" s="124">
        <f t="shared" ref="AQ19" si="84">AP19+AQ18</f>
        <v>-1464.2357066879458</v>
      </c>
      <c r="AR19" s="124">
        <f t="shared" ref="AR19" si="85">AQ19+AR18</f>
        <v>-1464.2357066879458</v>
      </c>
      <c r="AS19" s="124">
        <f t="shared" ref="AS19" si="86">AR19+AS18</f>
        <v>-1464.2357066879458</v>
      </c>
      <c r="AT19" s="124">
        <f t="shared" ref="AT19" si="87">AS19+AT18</f>
        <v>-1464.2357066879458</v>
      </c>
      <c r="AU19" s="124">
        <f t="shared" ref="AU19" si="88">AT19+AU18</f>
        <v>-1464.2357066879458</v>
      </c>
      <c r="AV19" s="124">
        <f t="shared" ref="AV19" si="89">AU19+AV18</f>
        <v>-1464.2357066879458</v>
      </c>
      <c r="AW19" s="124">
        <f t="shared" ref="AW19" si="90">AV19+AW18</f>
        <v>-1464.2357066879458</v>
      </c>
      <c r="AX19" s="124">
        <f t="shared" ref="AX19" si="91">AW19+AX18</f>
        <v>-1464.2357066879458</v>
      </c>
    </row>
    <row r="20" spans="1:50" x14ac:dyDescent="0.25">
      <c r="A20" s="18"/>
      <c r="B20" s="18"/>
      <c r="C20" s="18"/>
      <c r="D20" s="18"/>
      <c r="E20" s="39"/>
      <c r="F20" s="39"/>
      <c r="G20" s="39"/>
      <c r="H20" s="39"/>
      <c r="I20" s="39"/>
      <c r="J20" s="39"/>
      <c r="K20" s="39"/>
      <c r="L20" s="39"/>
      <c r="M20" s="39"/>
      <c r="N20" s="39"/>
      <c r="O20" s="39"/>
      <c r="P20" s="39"/>
      <c r="Q20" s="39"/>
      <c r="R20" s="39"/>
      <c r="S20" s="39"/>
      <c r="T20" s="39"/>
      <c r="U20" s="39"/>
      <c r="V20" s="39"/>
      <c r="W20" s="39"/>
      <c r="X20" s="39"/>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row>
    <row r="21" spans="1:50" outlineLevel="1" x14ac:dyDescent="0.25">
      <c r="A21" s="18"/>
      <c r="B21" s="147" t="str">
        <f>IF(Projects!G6="","",Projects!G6)</f>
        <v>Insulation</v>
      </c>
      <c r="C21" s="194" t="s">
        <v>4</v>
      </c>
      <c r="D21" s="195"/>
      <c r="E21" s="40">
        <f>IF(AND(Projects!$I6&lt;='Cash Flow - Each Project'!E$3,Projects!$W$6&gt;='Cash Flow - Each Project'!E$3),Projects!$S6*((1+Projects!$T$6)^('Cash Flow - Each Project'!E$3-'Initial Setup'!$F$43)),0)</f>
        <v>0</v>
      </c>
      <c r="F21" s="41">
        <f>IF(AND(Projects!$I6&lt;='Cash Flow - Each Project'!F$3,Projects!$W$6&gt;='Cash Flow - Each Project'!F$3),Projects!$S6*((1+Projects!$T$6)^('Cash Flow - Each Project'!F$3-'Initial Setup'!$F$43)),0)</f>
        <v>0</v>
      </c>
      <c r="G21" s="41">
        <f>IF(AND(Projects!$I6&lt;='Cash Flow - Each Project'!G$3,Projects!$W$6&gt;='Cash Flow - Each Project'!G$3),Projects!$S6*((1+Projects!$T$6)^('Cash Flow - Each Project'!G$3-'Initial Setup'!$F$43)),0)</f>
        <v>4775.4359999999997</v>
      </c>
      <c r="H21" s="42">
        <f>IF(AND(Projects!$I6&lt;='Cash Flow - Each Project'!H$3,Projects!$W$6&gt;='Cash Flow - Each Project'!H$3),Projects!$S6*((1+Projects!$T$6)^('Cash Flow - Each Project'!H$3-'Initial Setup'!$F$43)),0)</f>
        <v>4870.9447199999995</v>
      </c>
      <c r="I21" s="43">
        <f>IF(AND(Projects!$I6&lt;='Cash Flow - Each Project'!I$3,Projects!$W$6&gt;='Cash Flow - Each Project'!I$3),Projects!$S6*((1+Projects!$T$6)^('Cash Flow - Each Project'!I$3-'Initial Setup'!$F$43)),0)</f>
        <v>4968.3636144000002</v>
      </c>
      <c r="J21" s="43">
        <f>IF(AND(Projects!$I6&lt;='Cash Flow - Each Project'!J$3,Projects!$W$6&gt;='Cash Flow - Each Project'!J$3),Projects!$S6*((1+Projects!$T$6)^('Cash Flow - Each Project'!J$3-'Initial Setup'!$F$43)),0)</f>
        <v>5067.7308866880003</v>
      </c>
      <c r="K21" s="43">
        <f>IF(AND(Projects!$I6&lt;='Cash Flow - Each Project'!K$3,Projects!$W$6&gt;='Cash Flow - Each Project'!K$3),Projects!$S6*((1+Projects!$T$6)^('Cash Flow - Each Project'!K$3-'Initial Setup'!$F$43)),0)</f>
        <v>5169.0855044217587</v>
      </c>
      <c r="L21" s="43">
        <f>IF(AND(Projects!$I6&lt;='Cash Flow - Each Project'!L$3,Projects!$W$6&gt;='Cash Flow - Each Project'!L$3),Projects!$S6*((1+Projects!$T$6)^('Cash Flow - Each Project'!L$3-'Initial Setup'!$F$43)),0)</f>
        <v>5272.4672145101949</v>
      </c>
      <c r="M21" s="43">
        <f>IF(AND(Projects!$I6&lt;='Cash Flow - Each Project'!M$3,Projects!$W$6&gt;='Cash Flow - Each Project'!M$3),Projects!$S6*((1+Projects!$T$6)^('Cash Flow - Each Project'!M$3-'Initial Setup'!$F$43)),0)</f>
        <v>5377.9165588003989</v>
      </c>
      <c r="N21" s="43">
        <f>IF(AND(Projects!$I6&lt;='Cash Flow - Each Project'!N$3,Projects!$W$6&gt;='Cash Flow - Each Project'!N$3),Projects!$S6*((1+Projects!$T$6)^('Cash Flow - Each Project'!N$3-'Initial Setup'!$F$43)),0)</f>
        <v>5485.4748899764072</v>
      </c>
      <c r="O21" s="43">
        <f>IF(AND(Projects!$I6&lt;='Cash Flow - Each Project'!O$3,Projects!$W$6&gt;='Cash Flow - Each Project'!O$3),Projects!$S6*((1+Projects!$T$6)^('Cash Flow - Each Project'!O$3-'Initial Setup'!$F$43)),0)</f>
        <v>5595.1843877759338</v>
      </c>
      <c r="P21" s="43">
        <f>IF(AND(Projects!$I6&lt;='Cash Flow - Each Project'!P$3,Projects!$W$6&gt;='Cash Flow - Each Project'!P$3),Projects!$S6*((1+Projects!$T$6)^('Cash Flow - Each Project'!P$3-'Initial Setup'!$F$43)),0)</f>
        <v>5707.0880755314538</v>
      </c>
      <c r="Q21" s="43">
        <f>IF(AND(Projects!$I6&lt;='Cash Flow - Each Project'!Q$3,Projects!$W$6&gt;='Cash Flow - Each Project'!Q$3),Projects!$S6*((1+Projects!$T$6)^('Cash Flow - Each Project'!Q$3-'Initial Setup'!$F$43)),0)</f>
        <v>0</v>
      </c>
      <c r="R21" s="43">
        <f>IF(AND(Projects!$I6&lt;='Cash Flow - Each Project'!R$3,Projects!$W$6&gt;='Cash Flow - Each Project'!R$3),Projects!$S6*((1+Projects!$T$6)^('Cash Flow - Each Project'!R$3-'Initial Setup'!$F$43)),0)</f>
        <v>0</v>
      </c>
      <c r="S21" s="43">
        <f>IF(AND(Projects!$I6&lt;='Cash Flow - Each Project'!S$3,Projects!$W$6&gt;='Cash Flow - Each Project'!S$3),Projects!$S6*((1+Projects!$T$6)^('Cash Flow - Each Project'!S$3-'Initial Setup'!$F$43)),0)</f>
        <v>0</v>
      </c>
      <c r="T21" s="43">
        <f>IF(AND(Projects!$I6&lt;='Cash Flow - Each Project'!T$3,Projects!$W$6&gt;='Cash Flow - Each Project'!T$3),Projects!$S6*((1+Projects!$T$6)^('Cash Flow - Each Project'!T$3-'Initial Setup'!$F$43)),0)</f>
        <v>0</v>
      </c>
      <c r="U21" s="43">
        <f>IF(AND(Projects!$I6&lt;='Cash Flow - Each Project'!U$3,Projects!$W$6&gt;='Cash Flow - Each Project'!U$3),Projects!$S6*((1+Projects!$T$6)^('Cash Flow - Each Project'!U$3-'Initial Setup'!$F$43)),0)</f>
        <v>0</v>
      </c>
      <c r="V21" s="43">
        <f>IF(AND(Projects!$I6&lt;='Cash Flow - Each Project'!V$3,Projects!$W$6&gt;='Cash Flow - Each Project'!V$3),Projects!$S6*((1+Projects!$T$6)^('Cash Flow - Each Project'!V$3-'Initial Setup'!$F$43)),0)</f>
        <v>0</v>
      </c>
      <c r="W21" s="43">
        <f>IF(AND(Projects!$I6&lt;='Cash Flow - Each Project'!W$3,Projects!$W$6&gt;='Cash Flow - Each Project'!W$3),Projects!$S6*((1+Projects!$T$6)^('Cash Flow - Each Project'!W$3-'Initial Setup'!$F$43)),0)</f>
        <v>0</v>
      </c>
      <c r="X21" s="41">
        <f>IF(AND(Projects!$I6&lt;='Cash Flow - Each Project'!X$3,Projects!$W$6&gt;='Cash Flow - Each Project'!X$3),Projects!$S6*((1+Projects!$T$6)^('Cash Flow - Each Project'!X$3-'Initial Setup'!$F$43)),0)</f>
        <v>0</v>
      </c>
      <c r="Y21" s="122">
        <f>IF(AND(Projects!$I6&lt;='Cash Flow - Each Project'!Y$3,Projects!$W$6&gt;='Cash Flow - Each Project'!Y$3),Projects!$S6*((1+Projects!$T$6)^('Cash Flow - Each Project'!Y$3-'Initial Setup'!$F$43)),0)</f>
        <v>0</v>
      </c>
      <c r="Z21" s="122">
        <f>IF(AND(Projects!$I6&lt;='Cash Flow - Each Project'!Z$3,Projects!$W$6&gt;='Cash Flow - Each Project'!Z$3),Projects!$S6*((1+Projects!$T$6)^('Cash Flow - Each Project'!Z$3-'Initial Setup'!$F$43)),0)</f>
        <v>0</v>
      </c>
      <c r="AA21" s="122">
        <f>IF(AND(Projects!$I6&lt;='Cash Flow - Each Project'!AA$3,Projects!$W$6&gt;='Cash Flow - Each Project'!AA$3),Projects!$S6*((1+Projects!$T$6)^('Cash Flow - Each Project'!AA$3-'Initial Setup'!$F$43)),0)</f>
        <v>0</v>
      </c>
      <c r="AB21" s="122">
        <f>IF(AND(Projects!$I6&lt;='Cash Flow - Each Project'!AB$3,Projects!$W$6&gt;='Cash Flow - Each Project'!AB$3),Projects!$S6*((1+Projects!$T$6)^('Cash Flow - Each Project'!AB$3-'Initial Setup'!$F$43)),0)</f>
        <v>0</v>
      </c>
      <c r="AC21" s="122">
        <f>IF(AND(Projects!$I6&lt;='Cash Flow - Each Project'!AC$3,Projects!$W$6&gt;='Cash Flow - Each Project'!AC$3),Projects!$S6*((1+Projects!$T$6)^('Cash Flow - Each Project'!AC$3-'Initial Setup'!$F$43)),0)</f>
        <v>0</v>
      </c>
      <c r="AD21" s="122">
        <f>IF(AND(Projects!$I6&lt;='Cash Flow - Each Project'!AD$3,Projects!$W$6&gt;='Cash Flow - Each Project'!AD$3),Projects!$S6*((1+Projects!$T$6)^('Cash Flow - Each Project'!AD$3-'Initial Setup'!$F$43)),0)</f>
        <v>0</v>
      </c>
      <c r="AE21" s="122">
        <f>IF(AND(Projects!$I6&lt;='Cash Flow - Each Project'!AE$3,Projects!$W$6&gt;='Cash Flow - Each Project'!AE$3),Projects!$S6*((1+Projects!$T$6)^('Cash Flow - Each Project'!AE$3-'Initial Setup'!$F$43)),0)</f>
        <v>0</v>
      </c>
      <c r="AF21" s="122">
        <f>IF(AND(Projects!$I6&lt;='Cash Flow - Each Project'!AF$3,Projects!$W$6&gt;='Cash Flow - Each Project'!AF$3),Projects!$S6*((1+Projects!$T$6)^('Cash Flow - Each Project'!AF$3-'Initial Setup'!$F$43)),0)</f>
        <v>0</v>
      </c>
      <c r="AG21" s="122">
        <f>IF(AND(Projects!$I6&lt;='Cash Flow - Each Project'!AG$3,Projects!$W$6&gt;='Cash Flow - Each Project'!AG$3),Projects!$S6*((1+Projects!$T$6)^('Cash Flow - Each Project'!AG$3-'Initial Setup'!$F$43)),0)</f>
        <v>0</v>
      </c>
      <c r="AH21" s="122">
        <f>IF(AND(Projects!$I6&lt;='Cash Flow - Each Project'!AH$3,Projects!$W$6&gt;='Cash Flow - Each Project'!AH$3),Projects!$S6*((1+Projects!$T$6)^('Cash Flow - Each Project'!AH$3-'Initial Setup'!$F$43)),0)</f>
        <v>0</v>
      </c>
      <c r="AI21" s="122">
        <f>IF(AND(Projects!$I6&lt;='Cash Flow - Each Project'!AI$3,Projects!$W$6&gt;='Cash Flow - Each Project'!AI$3),Projects!$S6*((1+Projects!$T$6)^('Cash Flow - Each Project'!AI$3-'Initial Setup'!$F$43)),0)</f>
        <v>0</v>
      </c>
      <c r="AJ21" s="122">
        <f>IF(AND(Projects!$I6&lt;='Cash Flow - Each Project'!AJ$3,Projects!$W$6&gt;='Cash Flow - Each Project'!AJ$3),Projects!$S6*((1+Projects!$T$6)^('Cash Flow - Each Project'!AJ$3-'Initial Setup'!$F$43)),0)</f>
        <v>0</v>
      </c>
      <c r="AK21" s="122">
        <f>IF(AND(Projects!$I6&lt;='Cash Flow - Each Project'!AK$3,Projects!$W$6&gt;='Cash Flow - Each Project'!AK$3),Projects!$S6*((1+Projects!$T$6)^('Cash Flow - Each Project'!AK$3-'Initial Setup'!$F$43)),0)</f>
        <v>0</v>
      </c>
      <c r="AL21" s="122">
        <f>IF(AND(Projects!$I6&lt;='Cash Flow - Each Project'!AL$3,Projects!$W$6&gt;='Cash Flow - Each Project'!AL$3),Projects!$S6*((1+Projects!$T$6)^('Cash Flow - Each Project'!AL$3-'Initial Setup'!$F$43)),0)</f>
        <v>0</v>
      </c>
      <c r="AM21" s="122">
        <f>IF(AND(Projects!$I6&lt;='Cash Flow - Each Project'!AM$3,Projects!$W$6&gt;='Cash Flow - Each Project'!AM$3),Projects!$S6*((1+Projects!$T$6)^('Cash Flow - Each Project'!AM$3-'Initial Setup'!$F$43)),0)</f>
        <v>0</v>
      </c>
      <c r="AN21" s="122">
        <f>IF(AND(Projects!$I6&lt;='Cash Flow - Each Project'!AN$3,Projects!$W$6&gt;='Cash Flow - Each Project'!AN$3),Projects!$S6*((1+Projects!$T$6)^('Cash Flow - Each Project'!AN$3-'Initial Setup'!$F$43)),0)</f>
        <v>0</v>
      </c>
      <c r="AO21" s="122">
        <f>IF(AND(Projects!$I6&lt;='Cash Flow - Each Project'!AO$3,Projects!$W$6&gt;='Cash Flow - Each Project'!AO$3),Projects!$S6*((1+Projects!$T$6)^('Cash Flow - Each Project'!AO$3-'Initial Setup'!$F$43)),0)</f>
        <v>0</v>
      </c>
      <c r="AP21" s="122">
        <f>IF(AND(Projects!$I6&lt;='Cash Flow - Each Project'!AP$3,Projects!$W$6&gt;='Cash Flow - Each Project'!AP$3),Projects!$S6*((1+Projects!$T$6)^('Cash Flow - Each Project'!AP$3-'Initial Setup'!$F$43)),0)</f>
        <v>0</v>
      </c>
      <c r="AQ21" s="122">
        <f>IF(AND(Projects!$I6&lt;='Cash Flow - Each Project'!AQ$3,Projects!$W$6&gt;='Cash Flow - Each Project'!AQ$3),Projects!$S6*((1+Projects!$T$6)^('Cash Flow - Each Project'!AQ$3-'Initial Setup'!$F$43)),0)</f>
        <v>0</v>
      </c>
      <c r="AR21" s="122">
        <f>IF(AND(Projects!$I6&lt;='Cash Flow - Each Project'!AR$3,Projects!$W$6&gt;='Cash Flow - Each Project'!AR$3),Projects!$S6*((1+Projects!$T$6)^('Cash Flow - Each Project'!AR$3-'Initial Setup'!$F$43)),0)</f>
        <v>0</v>
      </c>
      <c r="AS21" s="122">
        <f>IF(AND(Projects!$I6&lt;='Cash Flow - Each Project'!AS$3,Projects!$W$6&gt;='Cash Flow - Each Project'!AS$3),Projects!$S6*((1+Projects!$T$6)^('Cash Flow - Each Project'!AS$3-'Initial Setup'!$F$43)),0)</f>
        <v>0</v>
      </c>
      <c r="AT21" s="122">
        <f>IF(AND(Projects!$I6&lt;='Cash Flow - Each Project'!AT$3,Projects!$W$6&gt;='Cash Flow - Each Project'!AT$3),Projects!$S6*((1+Projects!$T$6)^('Cash Flow - Each Project'!AT$3-'Initial Setup'!$F$43)),0)</f>
        <v>0</v>
      </c>
      <c r="AU21" s="122">
        <f>IF(AND(Projects!$I6&lt;='Cash Flow - Each Project'!AU$3,Projects!$W$6&gt;='Cash Flow - Each Project'!AU$3),Projects!$S6*((1+Projects!$T$6)^('Cash Flow - Each Project'!AU$3-'Initial Setup'!$F$43)),0)</f>
        <v>0</v>
      </c>
      <c r="AV21" s="122">
        <f>IF(AND(Projects!$I6&lt;='Cash Flow - Each Project'!AV$3,Projects!$W$6&gt;='Cash Flow - Each Project'!AV$3),Projects!$S6*((1+Projects!$T$6)^('Cash Flow - Each Project'!AV$3-'Initial Setup'!$F$43)),0)</f>
        <v>0</v>
      </c>
      <c r="AW21" s="122">
        <f>IF(AND(Projects!$I6&lt;='Cash Flow - Each Project'!AW$3,Projects!$W$6&gt;='Cash Flow - Each Project'!AW$3),Projects!$S6*((1+Projects!$T$6)^('Cash Flow - Each Project'!AW$3-'Initial Setup'!$F$43)),0)</f>
        <v>0</v>
      </c>
      <c r="AX21" s="122">
        <f>IF(AND(Projects!$I6&lt;='Cash Flow - Each Project'!AX$3,Projects!$W$6&gt;='Cash Flow - Each Project'!AX$3),Projects!$S6*((1+Projects!$T$6)^('Cash Flow - Each Project'!AX$3-'Initial Setup'!$F$43)),0)</f>
        <v>0</v>
      </c>
    </row>
    <row r="22" spans="1:50" outlineLevel="1" x14ac:dyDescent="0.25">
      <c r="A22" s="18"/>
      <c r="B22" s="147"/>
      <c r="C22" s="194" t="s">
        <v>5</v>
      </c>
      <c r="D22" s="195"/>
      <c r="E22" s="32">
        <f>E21-E23</f>
        <v>0</v>
      </c>
      <c r="F22" s="25">
        <f>F21-F23</f>
        <v>0</v>
      </c>
      <c r="G22" s="25">
        <f t="shared" ref="G22:X22" si="92">G21-G23</f>
        <v>4011.3662399999998</v>
      </c>
      <c r="H22" s="44">
        <f t="shared" si="92"/>
        <v>4099.387076351999</v>
      </c>
      <c r="I22" s="28">
        <f t="shared" si="92"/>
        <v>4189.2447058442494</v>
      </c>
      <c r="J22" s="28">
        <f t="shared" si="92"/>
        <v>4280.9766128284036</v>
      </c>
      <c r="K22" s="28">
        <f t="shared" si="92"/>
        <v>4374.6210386783387</v>
      </c>
      <c r="L22" s="28">
        <f t="shared" si="92"/>
        <v>4470.2169970024888</v>
      </c>
      <c r="M22" s="28">
        <f t="shared" si="92"/>
        <v>4567.8042891611167</v>
      </c>
      <c r="N22" s="28">
        <f t="shared" si="92"/>
        <v>4667.4235200946605</v>
      </c>
      <c r="O22" s="28">
        <f t="shared" si="92"/>
        <v>4769.116114469346</v>
      </c>
      <c r="P22" s="28">
        <f t="shared" si="92"/>
        <v>4872.9243331464613</v>
      </c>
      <c r="Q22" s="28">
        <f t="shared" si="92"/>
        <v>0</v>
      </c>
      <c r="R22" s="28">
        <f t="shared" si="92"/>
        <v>0</v>
      </c>
      <c r="S22" s="28">
        <f t="shared" si="92"/>
        <v>0</v>
      </c>
      <c r="T22" s="28">
        <f t="shared" si="92"/>
        <v>0</v>
      </c>
      <c r="U22" s="28">
        <f t="shared" si="92"/>
        <v>0</v>
      </c>
      <c r="V22" s="28">
        <f t="shared" si="92"/>
        <v>0</v>
      </c>
      <c r="W22" s="28">
        <f t="shared" si="92"/>
        <v>0</v>
      </c>
      <c r="X22" s="25">
        <f t="shared" si="92"/>
        <v>0</v>
      </c>
      <c r="Y22" s="122">
        <f t="shared" ref="Y22:AO22" si="93">Y21-Y23</f>
        <v>0</v>
      </c>
      <c r="Z22" s="122">
        <f t="shared" si="93"/>
        <v>0</v>
      </c>
      <c r="AA22" s="122">
        <f t="shared" si="93"/>
        <v>0</v>
      </c>
      <c r="AB22" s="122">
        <f t="shared" si="93"/>
        <v>0</v>
      </c>
      <c r="AC22" s="122">
        <f t="shared" si="93"/>
        <v>0</v>
      </c>
      <c r="AD22" s="122">
        <f t="shared" si="93"/>
        <v>0</v>
      </c>
      <c r="AE22" s="122">
        <f t="shared" si="93"/>
        <v>0</v>
      </c>
      <c r="AF22" s="122">
        <f t="shared" si="93"/>
        <v>0</v>
      </c>
      <c r="AG22" s="122">
        <f t="shared" si="93"/>
        <v>0</v>
      </c>
      <c r="AH22" s="122">
        <f t="shared" si="93"/>
        <v>0</v>
      </c>
      <c r="AI22" s="122">
        <f t="shared" si="93"/>
        <v>0</v>
      </c>
      <c r="AJ22" s="122">
        <f t="shared" si="93"/>
        <v>0</v>
      </c>
      <c r="AK22" s="122">
        <f t="shared" si="93"/>
        <v>0</v>
      </c>
      <c r="AL22" s="122">
        <f t="shared" si="93"/>
        <v>0</v>
      </c>
      <c r="AM22" s="122">
        <f t="shared" si="93"/>
        <v>0</v>
      </c>
      <c r="AN22" s="122">
        <f t="shared" si="93"/>
        <v>0</v>
      </c>
      <c r="AO22" s="122">
        <f t="shared" si="93"/>
        <v>0</v>
      </c>
      <c r="AP22" s="122">
        <f t="shared" ref="AP22:AX22" si="94">AP21-AP23</f>
        <v>0</v>
      </c>
      <c r="AQ22" s="122">
        <f t="shared" si="94"/>
        <v>0</v>
      </c>
      <c r="AR22" s="122">
        <f t="shared" si="94"/>
        <v>0</v>
      </c>
      <c r="AS22" s="122">
        <f t="shared" si="94"/>
        <v>0</v>
      </c>
      <c r="AT22" s="122">
        <f t="shared" si="94"/>
        <v>0</v>
      </c>
      <c r="AU22" s="122">
        <f t="shared" si="94"/>
        <v>0</v>
      </c>
      <c r="AV22" s="122">
        <f t="shared" si="94"/>
        <v>0</v>
      </c>
      <c r="AW22" s="122">
        <f t="shared" si="94"/>
        <v>0</v>
      </c>
      <c r="AX22" s="122">
        <f t="shared" si="94"/>
        <v>0</v>
      </c>
    </row>
    <row r="23" spans="1:50" outlineLevel="1" x14ac:dyDescent="0.25">
      <c r="A23" s="18"/>
      <c r="B23" s="147"/>
      <c r="C23" s="194" t="s">
        <v>95</v>
      </c>
      <c r="D23" s="195"/>
      <c r="E23" s="25">
        <f>IFERROR((E21*Projects!$R$6*((1-Projects!$Y$6)^(E3-Projects!$I$6)))*VLOOKUP(Projects!$H$6,'Initial Setup'!$E$46:$L$51,8,0),0)</f>
        <v>0</v>
      </c>
      <c r="F23" s="25">
        <f>IFERROR((F21*Projects!$R$6*((1-Projects!$Y$6)^(F3-Projects!$I$6)))*VLOOKUP(Projects!$H$6,'Initial Setup'!$E$46:$L$51,8,0),0)</f>
        <v>0</v>
      </c>
      <c r="G23" s="25">
        <f>IFERROR((G21*Projects!$R$6*((1-Projects!$Y$6)^(G3-Projects!$I$6)))*VLOOKUP(Projects!$H$6,'Initial Setup'!$E$46:$L$51,8,0),0)</f>
        <v>764.06975999999997</v>
      </c>
      <c r="H23" s="25">
        <f>IFERROR((H21*Projects!$R$6*((1-Projects!$Y$6)^(H3-Projects!$I$6)))*VLOOKUP(Projects!$H$6,'Initial Setup'!$E$46:$L$51,8,0),0)</f>
        <v>771.55764364800007</v>
      </c>
      <c r="I23" s="25">
        <f>IFERROR((I21*Projects!$R$6*((1-Projects!$Y$6)^(I3-Projects!$I$6)))*VLOOKUP(Projects!$H$6,'Initial Setup'!$E$46:$L$51,8,0),0)</f>
        <v>779.11890855575041</v>
      </c>
      <c r="J23" s="25">
        <f>IFERROR((J21*Projects!$R$6*((1-Projects!$Y$6)^(J3-Projects!$I$6)))*VLOOKUP(Projects!$H$6,'Initial Setup'!$E$46:$L$51,8,0),0)</f>
        <v>786.75427385959676</v>
      </c>
      <c r="K23" s="25">
        <f>IFERROR((K21*Projects!$R$6*((1-Projects!$Y$6)^(K3-Projects!$I$6)))*VLOOKUP(Projects!$H$6,'Initial Setup'!$E$46:$L$51,8,0),0)</f>
        <v>794.46446574342053</v>
      </c>
      <c r="L23" s="25">
        <f>IFERROR((L21*Projects!$R$6*((1-Projects!$Y$6)^(L3-Projects!$I$6)))*VLOOKUP(Projects!$H$6,'Initial Setup'!$E$46:$L$51,8,0),0)</f>
        <v>802.25021750770634</v>
      </c>
      <c r="M23" s="25">
        <f>IFERROR((M21*Projects!$R$6*((1-Projects!$Y$6)^(M3-Projects!$I$6)))*VLOOKUP(Projects!$H$6,'Initial Setup'!$E$46:$L$51,8,0),0)</f>
        <v>810.11226963928175</v>
      </c>
      <c r="N23" s="25">
        <f>IFERROR((N21*Projects!$R$6*((1-Projects!$Y$6)^(N3-Projects!$I$6)))*VLOOKUP(Projects!$H$6,'Initial Setup'!$E$46:$L$51,8,0),0)</f>
        <v>818.05136988174672</v>
      </c>
      <c r="O23" s="25">
        <f>IFERROR((O21*Projects!$R$6*((1-Projects!$Y$6)^(O3-Projects!$I$6)))*VLOOKUP(Projects!$H$6,'Initial Setup'!$E$46:$L$51,8,0),0)</f>
        <v>826.06827330658768</v>
      </c>
      <c r="P23" s="25">
        <f>IFERROR((P21*Projects!$R$6*((1-Projects!$Y$6)^(P3-Projects!$I$6)))*VLOOKUP(Projects!$H$6,'Initial Setup'!$E$46:$L$51,8,0),0)</f>
        <v>834.16374238499247</v>
      </c>
      <c r="Q23" s="25">
        <f>IFERROR((Q21*Projects!$R$6*((1-Projects!$Y$6)^(Q3-Projects!$I$6)))*VLOOKUP(Projects!$H$6,'Initial Setup'!$E$46:$L$51,8,0),0)</f>
        <v>0</v>
      </c>
      <c r="R23" s="25">
        <f>IFERROR((R21*Projects!$R$6*((1-Projects!$Y$6)^(R3-Projects!$I$6)))*VLOOKUP(Projects!$H$6,'Initial Setup'!$E$46:$L$51,8,0),0)</f>
        <v>0</v>
      </c>
      <c r="S23" s="25">
        <f>IFERROR((S21*Projects!$R$6*((1-Projects!$Y$6)^(S3-Projects!$I$6)))*VLOOKUP(Projects!$H$6,'Initial Setup'!$E$46:$L$51,8,0),0)</f>
        <v>0</v>
      </c>
      <c r="T23" s="25">
        <f>IFERROR((T21*Projects!$R$6*((1-Projects!$Y$6)^(T3-Projects!$I$6)))*VLOOKUP(Projects!$H$6,'Initial Setup'!$E$46:$L$51,8,0),0)</f>
        <v>0</v>
      </c>
      <c r="U23" s="25">
        <f>IFERROR((U21*Projects!$R$6*((1-Projects!$Y$6)^(U3-Projects!$I$6)))*VLOOKUP(Projects!$H$6,'Initial Setup'!$E$46:$L$51,8,0),0)</f>
        <v>0</v>
      </c>
      <c r="V23" s="25">
        <f>IFERROR((V21*Projects!$R$6*((1-Projects!$Y$6)^(V3-Projects!$I$6)))*VLOOKUP(Projects!$H$6,'Initial Setup'!$E$46:$L$51,8,0),0)</f>
        <v>0</v>
      </c>
      <c r="W23" s="25">
        <f>IFERROR((W21*Projects!$R$6*((1-Projects!$Y$6)^(W3-Projects!$I$6)))*VLOOKUP(Projects!$H$6,'Initial Setup'!$E$46:$L$51,8,0),0)</f>
        <v>0</v>
      </c>
      <c r="X23" s="45">
        <f>IFERROR((X21*Projects!$R$6*((1-Projects!$Y$6)^(X3-Projects!$I$6)))*VLOOKUP(Projects!$H$6,'Initial Setup'!$E$46:$L$51,8,0),0)</f>
        <v>0</v>
      </c>
      <c r="Y23" s="122">
        <f>IFERROR((Y21*Projects!$R$6*((1-Projects!$Y$6)^(Y3-Projects!$I$6)))*VLOOKUP(Projects!$H$6,'Initial Setup'!$E$46:$L$51,8,0),0)</f>
        <v>0</v>
      </c>
      <c r="Z23" s="122">
        <f>IFERROR((Z21*Projects!$R$6*((1-Projects!$Y$6)^(Z3-Projects!$I$6)))*VLOOKUP(Projects!$H$6,'Initial Setup'!$E$46:$L$51,8,0),0)</f>
        <v>0</v>
      </c>
      <c r="AA23" s="122">
        <f>IFERROR((AA21*Projects!$R$6*((1-Projects!$Y$6)^(AA3-Projects!$I$6)))*VLOOKUP(Projects!$H$6,'Initial Setup'!$E$46:$L$51,8,0),0)</f>
        <v>0</v>
      </c>
      <c r="AB23" s="122">
        <f>IFERROR((AB21*Projects!$R$6*((1-Projects!$Y$6)^(AB3-Projects!$I$6)))*VLOOKUP(Projects!$H$6,'Initial Setup'!$E$46:$L$51,8,0),0)</f>
        <v>0</v>
      </c>
      <c r="AC23" s="122">
        <f>IFERROR((AC21*Projects!$R$6*((1-Projects!$Y$6)^(AC3-Projects!$I$6)))*VLOOKUP(Projects!$H$6,'Initial Setup'!$E$46:$L$51,8,0),0)</f>
        <v>0</v>
      </c>
      <c r="AD23" s="122">
        <f>IFERROR((AD21*Projects!$R$6*((1-Projects!$Y$6)^(AD3-Projects!$I$6)))*VLOOKUP(Projects!$H$6,'Initial Setup'!$E$46:$L$51,8,0),0)</f>
        <v>0</v>
      </c>
      <c r="AE23" s="122">
        <f>IFERROR((AE21*Projects!$R$6*((1-Projects!$Y$6)^(AE3-Projects!$I$6)))*VLOOKUP(Projects!$H$6,'Initial Setup'!$E$46:$L$51,8,0),0)</f>
        <v>0</v>
      </c>
      <c r="AF23" s="122">
        <f>IFERROR((AF21*Projects!$R$6*((1-Projects!$Y$6)^(AF3-Projects!$I$6)))*VLOOKUP(Projects!$H$6,'Initial Setup'!$E$46:$L$51,8,0),0)</f>
        <v>0</v>
      </c>
      <c r="AG23" s="122">
        <f>IFERROR((AG21*Projects!$R$6*((1-Projects!$Y$6)^(AG3-Projects!$I$6)))*VLOOKUP(Projects!$H$6,'Initial Setup'!$E$46:$L$51,8,0),0)</f>
        <v>0</v>
      </c>
      <c r="AH23" s="122">
        <f>IFERROR((AH21*Projects!$R$6*((1-Projects!$Y$6)^(AH3-Projects!$I$6)))*VLOOKUP(Projects!$H$6,'Initial Setup'!$E$46:$L$51,8,0),0)</f>
        <v>0</v>
      </c>
      <c r="AI23" s="122">
        <f>IFERROR((AI21*Projects!$R$6*((1-Projects!$Y$6)^(AI3-Projects!$I$6)))*VLOOKUP(Projects!$H$6,'Initial Setup'!$E$46:$L$51,8,0),0)</f>
        <v>0</v>
      </c>
      <c r="AJ23" s="122">
        <f>IFERROR((AJ21*Projects!$R$6*((1-Projects!$Y$6)^(AJ3-Projects!$I$6)))*VLOOKUP(Projects!$H$6,'Initial Setup'!$E$46:$L$51,8,0),0)</f>
        <v>0</v>
      </c>
      <c r="AK23" s="122">
        <f>IFERROR((AK21*Projects!$R$6*((1-Projects!$Y$6)^(AK3-Projects!$I$6)))*VLOOKUP(Projects!$H$6,'Initial Setup'!$E$46:$L$51,8,0),0)</f>
        <v>0</v>
      </c>
      <c r="AL23" s="122">
        <f>IFERROR((AL21*Projects!$R$6*((1-Projects!$Y$6)^(AL3-Projects!$I$6)))*VLOOKUP(Projects!$H$6,'Initial Setup'!$E$46:$L$51,8,0),0)</f>
        <v>0</v>
      </c>
      <c r="AM23" s="122">
        <f>IFERROR((AM21*Projects!$R$6*((1-Projects!$Y$6)^(AM3-Projects!$I$6)))*VLOOKUP(Projects!$H$6,'Initial Setup'!$E$46:$L$51,8,0),0)</f>
        <v>0</v>
      </c>
      <c r="AN23" s="122">
        <f>IFERROR((AN21*Projects!$R$6*((1-Projects!$Y$6)^(AN3-Projects!$I$6)))*VLOOKUP(Projects!$H$6,'Initial Setup'!$E$46:$L$51,8,0),0)</f>
        <v>0</v>
      </c>
      <c r="AO23" s="122">
        <f>IFERROR((AO21*Projects!$R$6*((1-Projects!$Y$6)^(AO3-Projects!$I$6)))*VLOOKUP(Projects!$H$6,'Initial Setup'!$E$46:$L$51,8,0),0)</f>
        <v>0</v>
      </c>
      <c r="AP23" s="122">
        <f>IFERROR((AP21*Projects!$R$6*((1-Projects!$Y$6)^(AP3-Projects!$I$6)))*VLOOKUP(Projects!$H$6,'Initial Setup'!$E$46:$L$51,8,0),0)</f>
        <v>0</v>
      </c>
      <c r="AQ23" s="122">
        <f>IFERROR((AQ21*Projects!$R$6*((1-Projects!$Y$6)^(AQ3-Projects!$I$6)))*VLOOKUP(Projects!$H$6,'Initial Setup'!$E$46:$L$51,8,0),0)</f>
        <v>0</v>
      </c>
      <c r="AR23" s="122">
        <f>IFERROR((AR21*Projects!$R$6*((1-Projects!$Y$6)^(AR3-Projects!$I$6)))*VLOOKUP(Projects!$H$6,'Initial Setup'!$E$46:$L$51,8,0),0)</f>
        <v>0</v>
      </c>
      <c r="AS23" s="122">
        <f>IFERROR((AS21*Projects!$R$6*((1-Projects!$Y$6)^(AS3-Projects!$I$6)))*VLOOKUP(Projects!$H$6,'Initial Setup'!$E$46:$L$51,8,0),0)</f>
        <v>0</v>
      </c>
      <c r="AT23" s="122">
        <f>IFERROR((AT21*Projects!$R$6*((1-Projects!$Y$6)^(AT3-Projects!$I$6)))*VLOOKUP(Projects!$H$6,'Initial Setup'!$E$46:$L$51,8,0),0)</f>
        <v>0</v>
      </c>
      <c r="AU23" s="122">
        <f>IFERROR((AU21*Projects!$R$6*((1-Projects!$Y$6)^(AU3-Projects!$I$6)))*VLOOKUP(Projects!$H$6,'Initial Setup'!$E$46:$L$51,8,0),0)</f>
        <v>0</v>
      </c>
      <c r="AV23" s="122">
        <f>IFERROR((AV21*Projects!$R$6*((1-Projects!$Y$6)^(AV3-Projects!$I$6)))*VLOOKUP(Projects!$H$6,'Initial Setup'!$E$46:$L$51,8,0),0)</f>
        <v>0</v>
      </c>
      <c r="AW23" s="122">
        <f>IFERROR((AW21*Projects!$R$6*((1-Projects!$Y$6)^(AW3-Projects!$I$6)))*VLOOKUP(Projects!$H$6,'Initial Setup'!$E$46:$L$51,8,0),0)</f>
        <v>0</v>
      </c>
      <c r="AX23" s="122">
        <f>IFERROR((AX21*Projects!$R$6*((1-Projects!$Y$6)^(AX3-Projects!$I$6)))*VLOOKUP(Projects!$H$6,'Initial Setup'!$E$46:$L$51,8,0),0)</f>
        <v>0</v>
      </c>
    </row>
    <row r="24" spans="1:50" ht="6" customHeight="1" outlineLevel="1" x14ac:dyDescent="0.25">
      <c r="A24" s="18"/>
      <c r="B24" s="147"/>
      <c r="C24" s="18"/>
      <c r="D24" s="18"/>
      <c r="E24" s="51"/>
      <c r="F24" s="50"/>
      <c r="G24" s="50"/>
      <c r="H24" s="50"/>
      <c r="I24" s="50"/>
      <c r="J24" s="50"/>
      <c r="K24" s="50"/>
      <c r="L24" s="50"/>
      <c r="M24" s="50"/>
      <c r="N24" s="50"/>
      <c r="O24" s="50"/>
      <c r="P24" s="50"/>
      <c r="Q24" s="50"/>
      <c r="R24" s="50"/>
      <c r="S24" s="50"/>
      <c r="T24" s="50"/>
      <c r="U24" s="50"/>
      <c r="V24" s="50"/>
      <c r="W24" s="50"/>
      <c r="X24" s="50"/>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row>
    <row r="25" spans="1:50" outlineLevel="1" x14ac:dyDescent="0.25">
      <c r="A25" s="18"/>
      <c r="B25" s="147"/>
      <c r="C25" s="23" t="str">
        <f>"AEC Reinvested ("&amp;TEXT(Projects!U6,"0%")&amp;" → "&amp;TEXT(Projects!V6,"0%")&amp;")"</f>
        <v>AEC Reinvested (100% → 50%)</v>
      </c>
      <c r="D25" s="30" t="s">
        <v>23</v>
      </c>
      <c r="E25" s="28">
        <f>MIN(E23*Projects!$U$6,IF(AND(IF(AND(E23*IF(D34&lt;=0,Projects!$U$6,Projects!$V$6)&gt;ABS(D34),D34&lt;0),MAX((D34*-1)-D28+0.001,E23*Projects!$V$6),E23*IF(D34&lt;=0,Projects!$U$6,Projects!$V$6))&lt;ABS(E28),E28&lt;0),ABS(E28),IF(AND(E23*IF(D34&lt;=0,Projects!$U$6,Projects!$V$6)&gt;ABS(D34),D34&lt;0),MAX((D34*-1)-D28+0.001,E23*Projects!$V$6),E23*IF(D34&lt;=0,Projects!$U$6,Projects!$V$6))))</f>
        <v>0</v>
      </c>
      <c r="F25" s="28">
        <f>MIN(F23*Projects!$U$6,IF(AND(IF(AND(F23*IF(E34&lt;=0,Projects!$U$6,Projects!$V$6)&gt;ABS(E34),E34&lt;0),MAX((E34*-1)-E28+0.001,F23*Projects!$V$6),F23*IF(E34&lt;=0,Projects!$U$6,Projects!$V$6))&lt;ABS(F28),F28&lt;0),ABS(F28),IF(AND(F23*IF(E34&lt;=0,Projects!$U$6,Projects!$V$6)&gt;ABS(E34),E34&lt;0),MAX((E34*-1)-E28+0.001,F23*Projects!$V$6),F23*IF(E34&lt;=0,Projects!$U$6,Projects!$V$6))))</f>
        <v>0</v>
      </c>
      <c r="G25" s="28">
        <f>MIN(G23*Projects!$U$6,IF(AND(IF(AND(G23*IF(F34&lt;=0,Projects!$U$6,Projects!$V$6)&gt;ABS(F34),F34&lt;0),MAX((F34*-1)-F28+0.001,G23*Projects!$V$6),G23*IF(F34&lt;=0,Projects!$U$6,Projects!$V$6))&lt;ABS(G28),G28&lt;0),ABS(G28),IF(AND(G23*IF(F34&lt;=0,Projects!$U$6,Projects!$V$6)&gt;ABS(F34),F34&lt;0),MAX((F34*-1)-F28+0.001,G23*Projects!$V$6),G23*IF(F34&lt;=0,Projects!$U$6,Projects!$V$6))))</f>
        <v>764.06975999999997</v>
      </c>
      <c r="H25" s="28">
        <f>MIN(H23*Projects!$U$6,IF(AND(IF(AND(H23*IF(G34&lt;=0,Projects!$U$6,Projects!$V$6)&gt;ABS(G34),G34&lt;0),MAX((G34*-1)-G28+0.001,H23*Projects!$V$6),H23*IF(G34&lt;=0,Projects!$U$6,Projects!$V$6))&lt;ABS(H28),H28&lt;0),ABS(H28),IF(AND(H23*IF(G34&lt;=0,Projects!$U$6,Projects!$V$6)&gt;ABS(G34),G34&lt;0),MAX((G34*-1)-G28+0.001,H23*Projects!$V$6),H23*IF(G34&lt;=0,Projects!$U$6,Projects!$V$6))))</f>
        <v>771.55764364800007</v>
      </c>
      <c r="I25" s="28">
        <f>MIN(I23*Projects!$U$6,IF(AND(IF(AND(I23*IF(H34&lt;=0,Projects!$U$6,Projects!$V$6)&gt;ABS(H34),H34&lt;0),MAX((H34*-1)-H28+0.001,I23*Projects!$V$6),I23*IF(H34&lt;=0,Projects!$U$6,Projects!$V$6))&lt;ABS(I28),I28&lt;0),ABS(I28),IF(AND(I23*IF(H34&lt;=0,Projects!$U$6,Projects!$V$6)&gt;ABS(H34),H34&lt;0),MAX((H34*-1)-H28+0.001,I23*Projects!$V$6),I23*IF(H34&lt;=0,Projects!$U$6,Projects!$V$6))))</f>
        <v>779.11890855575041</v>
      </c>
      <c r="J25" s="28">
        <f>MIN(J23*Projects!$U$6,IF(AND(IF(AND(J23*IF(I34&lt;=0,Projects!$U$6,Projects!$V$6)&gt;ABS(I34),I34&lt;0),MAX((I34*-1)-I28+0.001,J23*Projects!$V$6),J23*IF(I34&lt;=0,Projects!$U$6,Projects!$V$6))&lt;ABS(J28),J28&lt;0),ABS(J28),IF(AND(J23*IF(I34&lt;=0,Projects!$U$6,Projects!$V$6)&gt;ABS(I34),I34&lt;0),MAX((I34*-1)-I28+0.001,J23*Projects!$V$6),J23*IF(I34&lt;=0,Projects!$U$6,Projects!$V$6))))</f>
        <v>786.75427385959676</v>
      </c>
      <c r="K25" s="28">
        <f>MIN(K23*Projects!$U$6,IF(AND(IF(AND(K23*IF(J34&lt;=0,Projects!$U$6,Projects!$V$6)&gt;ABS(J34),J34&lt;0),MAX((J34*-1)-J28+0.001,K23*Projects!$V$6),K23*IF(J34&lt;=0,Projects!$U$6,Projects!$V$6))&lt;ABS(K28),K28&lt;0),ABS(K28),IF(AND(K23*IF(J34&lt;=0,Projects!$U$6,Projects!$V$6)&gt;ABS(J34),J34&lt;0),MAX((J34*-1)-J28+0.001,K23*Projects!$V$6),K23*IF(J34&lt;=0,Projects!$U$6,Projects!$V$6))))</f>
        <v>794.46446574342053</v>
      </c>
      <c r="L25" s="28">
        <f>MIN(L23*Projects!$U$6,IF(AND(IF(AND(L23*IF(K34&lt;=0,Projects!$U$6,Projects!$V$6)&gt;ABS(K34),K34&lt;0),MAX((K34*-1)-K28+0.001,L23*Projects!$V$6),L23*IF(K34&lt;=0,Projects!$U$6,Projects!$V$6))&lt;ABS(L28),L28&lt;0),ABS(L28),IF(AND(L23*IF(K34&lt;=0,Projects!$U$6,Projects!$V$6)&gt;ABS(K34),K34&lt;0),MAX((K34*-1)-K28+0.001,L23*Projects!$V$6),L23*IF(K34&lt;=0,Projects!$U$6,Projects!$V$6))))</f>
        <v>802.25021750770634</v>
      </c>
      <c r="M25" s="28">
        <f>MIN(M23*Projects!$U$6,IF(AND(IF(AND(M23*IF(L34&lt;=0,Projects!$U$6,Projects!$V$6)&gt;ABS(L34),L34&lt;0),MAX((L34*-1)-L28+0.001,M23*Projects!$V$6),M23*IF(L34&lt;=0,Projects!$U$6,Projects!$V$6))&lt;ABS(M28),M28&lt;0),ABS(M28),IF(AND(M23*IF(L34&lt;=0,Projects!$U$6,Projects!$V$6)&gt;ABS(L34),L34&lt;0),MAX((L34*-1)-L28+0.001,M23*Projects!$V$6),M23*IF(L34&lt;=0,Projects!$U$6,Projects!$V$6))))</f>
        <v>405.05613481964087</v>
      </c>
      <c r="N25" s="28">
        <f>MIN(N23*Projects!$U$6,IF(AND(IF(AND(N23*IF(M34&lt;=0,Projects!$U$6,Projects!$V$6)&gt;ABS(M34),M34&lt;0),MAX((M34*-1)-M28+0.001,N23*Projects!$V$6),N23*IF(M34&lt;=0,Projects!$U$6,Projects!$V$6))&lt;ABS(N28),N28&lt;0),ABS(N28),IF(AND(N23*IF(M34&lt;=0,Projects!$U$6,Projects!$V$6)&gt;ABS(M34),M34&lt;0),MAX((M34*-1)-M28+0.001,N23*Projects!$V$6),N23*IF(M34&lt;=0,Projects!$U$6,Projects!$V$6))))</f>
        <v>409.02568494087336</v>
      </c>
      <c r="O25" s="28">
        <f>MIN(O23*Projects!$U$6,IF(AND(IF(AND(O23*IF(N34&lt;=0,Projects!$U$6,Projects!$V$6)&gt;ABS(N34),N34&lt;0),MAX((N34*-1)-N28+0.001,O23*Projects!$V$6),O23*IF(N34&lt;=0,Projects!$U$6,Projects!$V$6))&lt;ABS(O28),O28&lt;0),ABS(O28),IF(AND(O23*IF(N34&lt;=0,Projects!$U$6,Projects!$V$6)&gt;ABS(N34),N34&lt;0),MAX((N34*-1)-N28+0.001,O23*Projects!$V$6),O23*IF(N34&lt;=0,Projects!$U$6,Projects!$V$6))))</f>
        <v>413.03413665329384</v>
      </c>
      <c r="P25" s="28">
        <f>MIN(P23*Projects!$U$6,IF(AND(IF(AND(P23*IF(O34&lt;=0,Projects!$U$6,Projects!$V$6)&gt;ABS(O34),O34&lt;0),MAX((O34*-1)-O28+0.001,P23*Projects!$V$6),P23*IF(O34&lt;=0,Projects!$U$6,Projects!$V$6))&lt;ABS(P28),P28&lt;0),ABS(P28),IF(AND(P23*IF(O34&lt;=0,Projects!$U$6,Projects!$V$6)&gt;ABS(O34),O34&lt;0),MAX((O34*-1)-O28+0.001,P23*Projects!$V$6),P23*IF(O34&lt;=0,Projects!$U$6,Projects!$V$6))))</f>
        <v>417.08187119249624</v>
      </c>
      <c r="Q25" s="28">
        <f>MIN(Q23*Projects!$U$6,IF(AND(IF(AND(Q23*IF(P34&lt;=0,Projects!$U$6,Projects!$V$6)&gt;ABS(P34),P34&lt;0),MAX((P34*-1)-P28+0.001,Q23*Projects!$V$6),Q23*IF(P34&lt;=0,Projects!$U$6,Projects!$V$6))&lt;ABS(Q28),Q28&lt;0),ABS(Q28),IF(AND(Q23*IF(P34&lt;=0,Projects!$U$6,Projects!$V$6)&gt;ABS(P34),P34&lt;0),MAX((P34*-1)-P28+0.001,Q23*Projects!$V$6),Q23*IF(P34&lt;=0,Projects!$U$6,Projects!$V$6))))</f>
        <v>0</v>
      </c>
      <c r="R25" s="28">
        <f>MIN(R23*Projects!$U$6,IF(AND(IF(AND(R23*IF(Q34&lt;=0,Projects!$U$6,Projects!$V$6)&gt;ABS(Q34),Q34&lt;0),MAX((Q34*-1)-Q28+0.001,R23*Projects!$V$6),R23*IF(Q34&lt;=0,Projects!$U$6,Projects!$V$6))&lt;ABS(R28),R28&lt;0),ABS(R28),IF(AND(R23*IF(Q34&lt;=0,Projects!$U$6,Projects!$V$6)&gt;ABS(Q34),Q34&lt;0),MAX((Q34*-1)-Q28+0.001,R23*Projects!$V$6),R23*IF(Q34&lt;=0,Projects!$U$6,Projects!$V$6))))</f>
        <v>0</v>
      </c>
      <c r="S25" s="28">
        <f>MIN(S23*Projects!$U$6,IF(AND(IF(AND(S23*IF(R34&lt;=0,Projects!$U$6,Projects!$V$6)&gt;ABS(R34),R34&lt;0),MAX((R34*-1)-R28+0.001,S23*Projects!$V$6),S23*IF(R34&lt;=0,Projects!$U$6,Projects!$V$6))&lt;ABS(S28),S28&lt;0),ABS(S28),IF(AND(S23*IF(R34&lt;=0,Projects!$U$6,Projects!$V$6)&gt;ABS(R34),R34&lt;0),MAX((R34*-1)-R28+0.001,S23*Projects!$V$6),S23*IF(R34&lt;=0,Projects!$U$6,Projects!$V$6))))</f>
        <v>0</v>
      </c>
      <c r="T25" s="28">
        <f>MIN(T23*Projects!$U$6,IF(AND(IF(AND(T23*IF(S34&lt;=0,Projects!$U$6,Projects!$V$6)&gt;ABS(S34),S34&lt;0),MAX((S34*-1)-S28+0.001,T23*Projects!$V$6),T23*IF(S34&lt;=0,Projects!$U$6,Projects!$V$6))&lt;ABS(T28),T28&lt;0),ABS(T28),IF(AND(T23*IF(S34&lt;=0,Projects!$U$6,Projects!$V$6)&gt;ABS(S34),S34&lt;0),MAX((S34*-1)-S28+0.001,T23*Projects!$V$6),T23*IF(S34&lt;=0,Projects!$U$6,Projects!$V$6))))</f>
        <v>0</v>
      </c>
      <c r="U25" s="28">
        <f>MIN(U23*Projects!$U$6,IF(AND(IF(AND(U23*IF(T34&lt;=0,Projects!$U$6,Projects!$V$6)&gt;ABS(T34),T34&lt;0),MAX((T34*-1)-T28+0.001,U23*Projects!$V$6),U23*IF(T34&lt;=0,Projects!$U$6,Projects!$V$6))&lt;ABS(U28),U28&lt;0),ABS(U28),IF(AND(U23*IF(T34&lt;=0,Projects!$U$6,Projects!$V$6)&gt;ABS(T34),T34&lt;0),MAX((T34*-1)-T28+0.001,U23*Projects!$V$6),U23*IF(T34&lt;=0,Projects!$U$6,Projects!$V$6))))</f>
        <v>0</v>
      </c>
      <c r="V25" s="28">
        <f>MIN(V23*Projects!$U$6,IF(AND(IF(AND(V23*IF(U34&lt;=0,Projects!$U$6,Projects!$V$6)&gt;ABS(U34),U34&lt;0),MAX((U34*-1)-U28+0.001,V23*Projects!$V$6),V23*IF(U34&lt;=0,Projects!$U$6,Projects!$V$6))&lt;ABS(V28),V28&lt;0),ABS(V28),IF(AND(V23*IF(U34&lt;=0,Projects!$U$6,Projects!$V$6)&gt;ABS(U34),U34&lt;0),MAX((U34*-1)-U28+0.001,V23*Projects!$V$6),V23*IF(U34&lt;=0,Projects!$U$6,Projects!$V$6))))</f>
        <v>0</v>
      </c>
      <c r="W25" s="28">
        <f>MIN(W23*Projects!$U$6,IF(AND(IF(AND(W23*IF(V34&lt;=0,Projects!$U$6,Projects!$V$6)&gt;ABS(V34),V34&lt;0),MAX((V34*-1)-V28+0.001,W23*Projects!$V$6),W23*IF(V34&lt;=0,Projects!$U$6,Projects!$V$6))&lt;ABS(W28),W28&lt;0),ABS(W28),IF(AND(W23*IF(V34&lt;=0,Projects!$U$6,Projects!$V$6)&gt;ABS(V34),V34&lt;0),MAX((V34*-1)-V28+0.001,W23*Projects!$V$6),W23*IF(V34&lt;=0,Projects!$U$6,Projects!$V$6))))</f>
        <v>0</v>
      </c>
      <c r="X25" s="96">
        <f>MIN(X23*Projects!$U$6,IF(AND(IF(AND(X23*IF(W34&lt;=0,Projects!$U$6,Projects!$V$6)&gt;ABS(W34),W34&lt;0),MAX((W34*-1)-W28+0.001,X23*Projects!$V$6),X23*IF(W34&lt;=0,Projects!$U$6,Projects!$V$6))&lt;ABS(X28),X28&lt;0),ABS(X28),IF(AND(X23*IF(W34&lt;=0,Projects!$U$6,Projects!$V$6)&gt;ABS(W34),W34&lt;0),MAX((W34*-1)-W28+0.001,X23*Projects!$V$6),X23*IF(W34&lt;=0,Projects!$U$6,Projects!$V$6))))</f>
        <v>0</v>
      </c>
      <c r="Y25" s="122">
        <f>MIN(Y23*Projects!$U$6,IF(AND(IF(AND(Y23*IF(X34&lt;=0,Projects!$U$6,Projects!$V$6)&gt;ABS(X34),X34&lt;0),MAX((X34*-1)-X28+0.001,Y23*Projects!$V$6),Y23*IF(X34&lt;=0,Projects!$U$6,Projects!$V$6))&lt;ABS(Y28),Y28&lt;0),ABS(Y28),IF(AND(Y23*IF(X34&lt;=0,Projects!$U$6,Projects!$V$6)&gt;ABS(X34),X34&lt;0),MAX((X34*-1)-X28+0.001,Y23*Projects!$V$6),Y23*IF(X34&lt;=0,Projects!$U$6,Projects!$V$6))))</f>
        <v>0</v>
      </c>
      <c r="Z25" s="122">
        <f>MIN(Z23*Projects!$U$6,IF(AND(IF(AND(Z23*IF(Y34&lt;=0,Projects!$U$6,Projects!$V$6)&gt;ABS(Y34),Y34&lt;0),MAX((Y34*-1)-Y28+0.001,Z23*Projects!$V$6),Z23*IF(Y34&lt;=0,Projects!$U$6,Projects!$V$6))&lt;ABS(Z28),Z28&lt;0),ABS(Z28),IF(AND(Z23*IF(Y34&lt;=0,Projects!$U$6,Projects!$V$6)&gt;ABS(Y34),Y34&lt;0),MAX((Y34*-1)-Y28+0.001,Z23*Projects!$V$6),Z23*IF(Y34&lt;=0,Projects!$U$6,Projects!$V$6))))</f>
        <v>0</v>
      </c>
      <c r="AA25" s="122">
        <f>MIN(AA23*Projects!$U$6,IF(AND(IF(AND(AA23*IF(Z34&lt;=0,Projects!$U$6,Projects!$V$6)&gt;ABS(Z34),Z34&lt;0),MAX((Z34*-1)-Z28+0.001,AA23*Projects!$V$6),AA23*IF(Z34&lt;=0,Projects!$U$6,Projects!$V$6))&lt;ABS(AA28),AA28&lt;0),ABS(AA28),IF(AND(AA23*IF(Z34&lt;=0,Projects!$U$6,Projects!$V$6)&gt;ABS(Z34),Z34&lt;0),MAX((Z34*-1)-Z28+0.001,AA23*Projects!$V$6),AA23*IF(Z34&lt;=0,Projects!$U$6,Projects!$V$6))))</f>
        <v>0</v>
      </c>
      <c r="AB25" s="122">
        <f>MIN(AB23*Projects!$U$6,IF(AND(IF(AND(AB23*IF(AA34&lt;=0,Projects!$U$6,Projects!$V$6)&gt;ABS(AA34),AA34&lt;0),MAX((AA34*-1)-AA28+0.001,AB23*Projects!$V$6),AB23*IF(AA34&lt;=0,Projects!$U$6,Projects!$V$6))&lt;ABS(AB28),AB28&lt;0),ABS(AB28),IF(AND(AB23*IF(AA34&lt;=0,Projects!$U$6,Projects!$V$6)&gt;ABS(AA34),AA34&lt;0),MAX((AA34*-1)-AA28+0.001,AB23*Projects!$V$6),AB23*IF(AA34&lt;=0,Projects!$U$6,Projects!$V$6))))</f>
        <v>0</v>
      </c>
      <c r="AC25" s="122">
        <f>MIN(AC23*Projects!$U$6,IF(AND(IF(AND(AC23*IF(AB34&lt;=0,Projects!$U$6,Projects!$V$6)&gt;ABS(AB34),AB34&lt;0),MAX((AB34*-1)-AB28+0.001,AC23*Projects!$V$6),AC23*IF(AB34&lt;=0,Projects!$U$6,Projects!$V$6))&lt;ABS(AC28),AC28&lt;0),ABS(AC28),IF(AND(AC23*IF(AB34&lt;=0,Projects!$U$6,Projects!$V$6)&gt;ABS(AB34),AB34&lt;0),MAX((AB34*-1)-AB28+0.001,AC23*Projects!$V$6),AC23*IF(AB34&lt;=0,Projects!$U$6,Projects!$V$6))))</f>
        <v>0</v>
      </c>
      <c r="AD25" s="122">
        <f>MIN(AD23*Projects!$U$6,IF(AND(IF(AND(AD23*IF(AC34&lt;=0,Projects!$U$6,Projects!$V$6)&gt;ABS(AC34),AC34&lt;0),MAX((AC34*-1)-AC28+0.001,AD23*Projects!$V$6),AD23*IF(AC34&lt;=0,Projects!$U$6,Projects!$V$6))&lt;ABS(AD28),AD28&lt;0),ABS(AD28),IF(AND(AD23*IF(AC34&lt;=0,Projects!$U$6,Projects!$V$6)&gt;ABS(AC34),AC34&lt;0),MAX((AC34*-1)-AC28+0.001,AD23*Projects!$V$6),AD23*IF(AC34&lt;=0,Projects!$U$6,Projects!$V$6))))</f>
        <v>0</v>
      </c>
      <c r="AE25" s="122">
        <f>MIN(AE23*Projects!$U$6,IF(AND(IF(AND(AE23*IF(AD34&lt;=0,Projects!$U$6,Projects!$V$6)&gt;ABS(AD34),AD34&lt;0),MAX((AD34*-1)-AD28+0.001,AE23*Projects!$V$6),AE23*IF(AD34&lt;=0,Projects!$U$6,Projects!$V$6))&lt;ABS(AE28),AE28&lt;0),ABS(AE28),IF(AND(AE23*IF(AD34&lt;=0,Projects!$U$6,Projects!$V$6)&gt;ABS(AD34),AD34&lt;0),MAX((AD34*-1)-AD28+0.001,AE23*Projects!$V$6),AE23*IF(AD34&lt;=0,Projects!$U$6,Projects!$V$6))))</f>
        <v>0</v>
      </c>
      <c r="AF25" s="122">
        <f>MIN(AF23*Projects!$U$6,IF(AND(IF(AND(AF23*IF(AE34&lt;=0,Projects!$U$6,Projects!$V$6)&gt;ABS(AE34),AE34&lt;0),MAX((AE34*-1)-AE28+0.001,AF23*Projects!$V$6),AF23*IF(AE34&lt;=0,Projects!$U$6,Projects!$V$6))&lt;ABS(AF28),AF28&lt;0),ABS(AF28),IF(AND(AF23*IF(AE34&lt;=0,Projects!$U$6,Projects!$V$6)&gt;ABS(AE34),AE34&lt;0),MAX((AE34*-1)-AE28+0.001,AF23*Projects!$V$6),AF23*IF(AE34&lt;=0,Projects!$U$6,Projects!$V$6))))</f>
        <v>0</v>
      </c>
      <c r="AG25" s="122">
        <f>MIN(AG23*Projects!$U$6,IF(AND(IF(AND(AG23*IF(AF34&lt;=0,Projects!$U$6,Projects!$V$6)&gt;ABS(AF34),AF34&lt;0),MAX((AF34*-1)-AF28+0.001,AG23*Projects!$V$6),AG23*IF(AF34&lt;=0,Projects!$U$6,Projects!$V$6))&lt;ABS(AG28),AG28&lt;0),ABS(AG28),IF(AND(AG23*IF(AF34&lt;=0,Projects!$U$6,Projects!$V$6)&gt;ABS(AF34),AF34&lt;0),MAX((AF34*-1)-AF28+0.001,AG23*Projects!$V$6),AG23*IF(AF34&lt;=0,Projects!$U$6,Projects!$V$6))))</f>
        <v>0</v>
      </c>
      <c r="AH25" s="122">
        <f>MIN(AH23*Projects!$U$6,IF(AND(IF(AND(AH23*IF(AG34&lt;=0,Projects!$U$6,Projects!$V$6)&gt;ABS(AG34),AG34&lt;0),MAX((AG34*-1)-AG28+0.001,AH23*Projects!$V$6),AH23*IF(AG34&lt;=0,Projects!$U$6,Projects!$V$6))&lt;ABS(AH28),AH28&lt;0),ABS(AH28),IF(AND(AH23*IF(AG34&lt;=0,Projects!$U$6,Projects!$V$6)&gt;ABS(AG34),AG34&lt;0),MAX((AG34*-1)-AG28+0.001,AH23*Projects!$V$6),AH23*IF(AG34&lt;=0,Projects!$U$6,Projects!$V$6))))</f>
        <v>0</v>
      </c>
      <c r="AI25" s="122">
        <f>MIN(AI23*Projects!$U$6,IF(AND(IF(AND(AI23*IF(AH34&lt;=0,Projects!$U$6,Projects!$V$6)&gt;ABS(AH34),AH34&lt;0),MAX((AH34*-1)-AH28+0.001,AI23*Projects!$V$6),AI23*IF(AH34&lt;=0,Projects!$U$6,Projects!$V$6))&lt;ABS(AI28),AI28&lt;0),ABS(AI28),IF(AND(AI23*IF(AH34&lt;=0,Projects!$U$6,Projects!$V$6)&gt;ABS(AH34),AH34&lt;0),MAX((AH34*-1)-AH28+0.001,AI23*Projects!$V$6),AI23*IF(AH34&lt;=0,Projects!$U$6,Projects!$V$6))))</f>
        <v>0</v>
      </c>
      <c r="AJ25" s="122">
        <f>MIN(AJ23*Projects!$U$6,IF(AND(IF(AND(AJ23*IF(AI34&lt;=0,Projects!$U$6,Projects!$V$6)&gt;ABS(AI34),AI34&lt;0),MAX((AI34*-1)-AI28+0.001,AJ23*Projects!$V$6),AJ23*IF(AI34&lt;=0,Projects!$U$6,Projects!$V$6))&lt;ABS(AJ28),AJ28&lt;0),ABS(AJ28),IF(AND(AJ23*IF(AI34&lt;=0,Projects!$U$6,Projects!$V$6)&gt;ABS(AI34),AI34&lt;0),MAX((AI34*-1)-AI28+0.001,AJ23*Projects!$V$6),AJ23*IF(AI34&lt;=0,Projects!$U$6,Projects!$V$6))))</f>
        <v>0</v>
      </c>
      <c r="AK25" s="122">
        <f>MIN(AK23*Projects!$U$6,IF(AND(IF(AND(AK23*IF(AJ34&lt;=0,Projects!$U$6,Projects!$V$6)&gt;ABS(AJ34),AJ34&lt;0),MAX((AJ34*-1)-AJ28+0.001,AK23*Projects!$V$6),AK23*IF(AJ34&lt;=0,Projects!$U$6,Projects!$V$6))&lt;ABS(AK28),AK28&lt;0),ABS(AK28),IF(AND(AK23*IF(AJ34&lt;=0,Projects!$U$6,Projects!$V$6)&gt;ABS(AJ34),AJ34&lt;0),MAX((AJ34*-1)-AJ28+0.001,AK23*Projects!$V$6),AK23*IF(AJ34&lt;=0,Projects!$U$6,Projects!$V$6))))</f>
        <v>0</v>
      </c>
      <c r="AL25" s="122">
        <f>MIN(AL23*Projects!$U$6,IF(AND(IF(AND(AL23*IF(AK34&lt;=0,Projects!$U$6,Projects!$V$6)&gt;ABS(AK34),AK34&lt;0),MAX((AK34*-1)-AK28+0.001,AL23*Projects!$V$6),AL23*IF(AK34&lt;=0,Projects!$U$6,Projects!$V$6))&lt;ABS(AL28),AL28&lt;0),ABS(AL28),IF(AND(AL23*IF(AK34&lt;=0,Projects!$U$6,Projects!$V$6)&gt;ABS(AK34),AK34&lt;0),MAX((AK34*-1)-AK28+0.001,AL23*Projects!$V$6),AL23*IF(AK34&lt;=0,Projects!$U$6,Projects!$V$6))))</f>
        <v>0</v>
      </c>
      <c r="AM25" s="122">
        <f>MIN(AM23*Projects!$U$6,IF(AND(IF(AND(AM23*IF(AL34&lt;=0,Projects!$U$6,Projects!$V$6)&gt;ABS(AL34),AL34&lt;0),MAX((AL34*-1)-AL28+0.001,AM23*Projects!$V$6),AM23*IF(AL34&lt;=0,Projects!$U$6,Projects!$V$6))&lt;ABS(AM28),AM28&lt;0),ABS(AM28),IF(AND(AM23*IF(AL34&lt;=0,Projects!$U$6,Projects!$V$6)&gt;ABS(AL34),AL34&lt;0),MAX((AL34*-1)-AL28+0.001,AM23*Projects!$V$6),AM23*IF(AL34&lt;=0,Projects!$U$6,Projects!$V$6))))</f>
        <v>0</v>
      </c>
      <c r="AN25" s="122">
        <f>MIN(AN23*Projects!$U$6,IF(AND(IF(AND(AN23*IF(AM34&lt;=0,Projects!$U$6,Projects!$V$6)&gt;ABS(AM34),AM34&lt;0),MAX((AM34*-1)-AM28+0.001,AN23*Projects!$V$6),AN23*IF(AM34&lt;=0,Projects!$U$6,Projects!$V$6))&lt;ABS(AN28),AN28&lt;0),ABS(AN28),IF(AND(AN23*IF(AM34&lt;=0,Projects!$U$6,Projects!$V$6)&gt;ABS(AM34),AM34&lt;0),MAX((AM34*-1)-AM28+0.001,AN23*Projects!$V$6),AN23*IF(AM34&lt;=0,Projects!$U$6,Projects!$V$6))))</f>
        <v>0</v>
      </c>
      <c r="AO25" s="122">
        <f>MIN(AO23*Projects!$U$6,IF(AND(IF(AND(AO23*IF(AN34&lt;=0,Projects!$U$6,Projects!$V$6)&gt;ABS(AN34),AN34&lt;0),MAX((AN34*-1)-AN28+0.001,AO23*Projects!$V$6),AO23*IF(AN34&lt;=0,Projects!$U$6,Projects!$V$6))&lt;ABS(AO28),AO28&lt;0),ABS(AO28),IF(AND(AO23*IF(AN34&lt;=0,Projects!$U$6,Projects!$V$6)&gt;ABS(AN34),AN34&lt;0),MAX((AN34*-1)-AN28+0.001,AO23*Projects!$V$6),AO23*IF(AN34&lt;=0,Projects!$U$6,Projects!$V$6))))</f>
        <v>0</v>
      </c>
      <c r="AP25" s="122">
        <f>MIN(AP23*Projects!$U$6,IF(AND(IF(AND(AP23*IF(AO34&lt;=0,Projects!$U$6,Projects!$V$6)&gt;ABS(AO34),AO34&lt;0),MAX((AO34*-1)-AO28+0.001,AP23*Projects!$V$6),AP23*IF(AO34&lt;=0,Projects!$U$6,Projects!$V$6))&lt;ABS(AP28),AP28&lt;0),ABS(AP28),IF(AND(AP23*IF(AO34&lt;=0,Projects!$U$6,Projects!$V$6)&gt;ABS(AO34),AO34&lt;0),MAX((AO34*-1)-AO28+0.001,AP23*Projects!$V$6),AP23*IF(AO34&lt;=0,Projects!$U$6,Projects!$V$6))))</f>
        <v>0</v>
      </c>
      <c r="AQ25" s="122">
        <f>MIN(AQ23*Projects!$U$6,IF(AND(IF(AND(AQ23*IF(AP34&lt;=0,Projects!$U$6,Projects!$V$6)&gt;ABS(AP34),AP34&lt;0),MAX((AP34*-1)-AP28+0.001,AQ23*Projects!$V$6),AQ23*IF(AP34&lt;=0,Projects!$U$6,Projects!$V$6))&lt;ABS(AQ28),AQ28&lt;0),ABS(AQ28),IF(AND(AQ23*IF(AP34&lt;=0,Projects!$U$6,Projects!$V$6)&gt;ABS(AP34),AP34&lt;0),MAX((AP34*-1)-AP28+0.001,AQ23*Projects!$V$6),AQ23*IF(AP34&lt;=0,Projects!$U$6,Projects!$V$6))))</f>
        <v>0</v>
      </c>
      <c r="AR25" s="122">
        <f>MIN(AR23*Projects!$U$6,IF(AND(IF(AND(AR23*IF(AQ34&lt;=0,Projects!$U$6,Projects!$V$6)&gt;ABS(AQ34),AQ34&lt;0),MAX((AQ34*-1)-AQ28+0.001,AR23*Projects!$V$6),AR23*IF(AQ34&lt;=0,Projects!$U$6,Projects!$V$6))&lt;ABS(AR28),AR28&lt;0),ABS(AR28),IF(AND(AR23*IF(AQ34&lt;=0,Projects!$U$6,Projects!$V$6)&gt;ABS(AQ34),AQ34&lt;0),MAX((AQ34*-1)-AQ28+0.001,AR23*Projects!$V$6),AR23*IF(AQ34&lt;=0,Projects!$U$6,Projects!$V$6))))</f>
        <v>0</v>
      </c>
      <c r="AS25" s="122">
        <f>MIN(AS23*Projects!$U$6,IF(AND(IF(AND(AS23*IF(AR34&lt;=0,Projects!$U$6,Projects!$V$6)&gt;ABS(AR34),AR34&lt;0),MAX((AR34*-1)-AR28+0.001,AS23*Projects!$V$6),AS23*IF(AR34&lt;=0,Projects!$U$6,Projects!$V$6))&lt;ABS(AS28),AS28&lt;0),ABS(AS28),IF(AND(AS23*IF(AR34&lt;=0,Projects!$U$6,Projects!$V$6)&gt;ABS(AR34),AR34&lt;0),MAX((AR34*-1)-AR28+0.001,AS23*Projects!$V$6),AS23*IF(AR34&lt;=0,Projects!$U$6,Projects!$V$6))))</f>
        <v>0</v>
      </c>
      <c r="AT25" s="122">
        <f>MIN(AT23*Projects!$U$6,IF(AND(IF(AND(AT23*IF(AS34&lt;=0,Projects!$U$6,Projects!$V$6)&gt;ABS(AS34),AS34&lt;0),MAX((AS34*-1)-AS28+0.001,AT23*Projects!$V$6),AT23*IF(AS34&lt;=0,Projects!$U$6,Projects!$V$6))&lt;ABS(AT28),AT28&lt;0),ABS(AT28),IF(AND(AT23*IF(AS34&lt;=0,Projects!$U$6,Projects!$V$6)&gt;ABS(AS34),AS34&lt;0),MAX((AS34*-1)-AS28+0.001,AT23*Projects!$V$6),AT23*IF(AS34&lt;=0,Projects!$U$6,Projects!$V$6))))</f>
        <v>0</v>
      </c>
      <c r="AU25" s="122">
        <f>MIN(AU23*Projects!$U$6,IF(AND(IF(AND(AU23*IF(AT34&lt;=0,Projects!$U$6,Projects!$V$6)&gt;ABS(AT34),AT34&lt;0),MAX((AT34*-1)-AT28+0.001,AU23*Projects!$V$6),AU23*IF(AT34&lt;=0,Projects!$U$6,Projects!$V$6))&lt;ABS(AU28),AU28&lt;0),ABS(AU28),IF(AND(AU23*IF(AT34&lt;=0,Projects!$U$6,Projects!$V$6)&gt;ABS(AT34),AT34&lt;0),MAX((AT34*-1)-AT28+0.001,AU23*Projects!$V$6),AU23*IF(AT34&lt;=0,Projects!$U$6,Projects!$V$6))))</f>
        <v>0</v>
      </c>
      <c r="AV25" s="122">
        <f>MIN(AV23*Projects!$U$6,IF(AND(IF(AND(AV23*IF(AU34&lt;=0,Projects!$U$6,Projects!$V$6)&gt;ABS(AU34),AU34&lt;0),MAX((AU34*-1)-AU28+0.001,AV23*Projects!$V$6),AV23*IF(AU34&lt;=0,Projects!$U$6,Projects!$V$6))&lt;ABS(AV28),AV28&lt;0),ABS(AV28),IF(AND(AV23*IF(AU34&lt;=0,Projects!$U$6,Projects!$V$6)&gt;ABS(AU34),AU34&lt;0),MAX((AU34*-1)-AU28+0.001,AV23*Projects!$V$6),AV23*IF(AU34&lt;=0,Projects!$U$6,Projects!$V$6))))</f>
        <v>0</v>
      </c>
      <c r="AW25" s="122">
        <f>MIN(AW23*Projects!$U$6,IF(AND(IF(AND(AW23*IF(AV34&lt;=0,Projects!$U$6,Projects!$V$6)&gt;ABS(AV34),AV34&lt;0),MAX((AV34*-1)-AV28+0.001,AW23*Projects!$V$6),AW23*IF(AV34&lt;=0,Projects!$U$6,Projects!$V$6))&lt;ABS(AW28),AW28&lt;0),ABS(AW28),IF(AND(AW23*IF(AV34&lt;=0,Projects!$U$6,Projects!$V$6)&gt;ABS(AV34),AV34&lt;0),MAX((AV34*-1)-AV28+0.001,AW23*Projects!$V$6),AW23*IF(AV34&lt;=0,Projects!$U$6,Projects!$V$6))))</f>
        <v>0</v>
      </c>
      <c r="AX25" s="122">
        <f>MIN(AX23*Projects!$U$6,IF(AND(IF(AND(AX23*IF(AW34&lt;=0,Projects!$U$6,Projects!$V$6)&gt;ABS(AW34),AW34&lt;0),MAX((AW34*-1)-AW28+0.001,AX23*Projects!$V$6),AX23*IF(AW34&lt;=0,Projects!$U$6,Projects!$V$6))&lt;ABS(AX28),AX28&lt;0),ABS(AX28),IF(AND(AX23*IF(AW34&lt;=0,Projects!$U$6,Projects!$V$6)&gt;ABS(AW34),AW34&lt;0),MAX((AW34*-1)-AW28+0.001,AX23*Projects!$V$6),AX23*IF(AW34&lt;=0,Projects!$U$6,Projects!$V$6))))</f>
        <v>0</v>
      </c>
    </row>
    <row r="26" spans="1:50" outlineLevel="1" x14ac:dyDescent="0.25">
      <c r="A26" s="18"/>
      <c r="B26" s="147"/>
      <c r="C26" s="23" t="s">
        <v>59</v>
      </c>
      <c r="D26" s="31" t="s">
        <v>24</v>
      </c>
      <c r="E26" s="32">
        <f>IF(Projects!$W$6='Cash Flow - Each Project'!E$3,Projects!$Z$6,0)</f>
        <v>0</v>
      </c>
      <c r="F26" s="25">
        <f>IF(Projects!$W$6='Cash Flow - Each Project'!F$3,Projects!$Z$6,0)</f>
        <v>0</v>
      </c>
      <c r="G26" s="25">
        <f>IF(Projects!$W$6='Cash Flow - Each Project'!G$3,Projects!$Z$6,0)</f>
        <v>0</v>
      </c>
      <c r="H26" s="44">
        <f>IF(Projects!$W$6='Cash Flow - Each Project'!H$3,Projects!$Z$6,0)</f>
        <v>0</v>
      </c>
      <c r="I26" s="28">
        <f>IF(Projects!$W$6='Cash Flow - Each Project'!I$3,Projects!$Z$6,0)</f>
        <v>0</v>
      </c>
      <c r="J26" s="28">
        <f>IF(Projects!$W$6='Cash Flow - Each Project'!J$3,Projects!$Z$6,0)</f>
        <v>0</v>
      </c>
      <c r="K26" s="28">
        <f>IF(Projects!$W$6='Cash Flow - Each Project'!K$3,Projects!$Z$6,0)</f>
        <v>0</v>
      </c>
      <c r="L26" s="28">
        <f>IF(Projects!$W$6='Cash Flow - Each Project'!L$3,Projects!$Z$6,0)</f>
        <v>0</v>
      </c>
      <c r="M26" s="28">
        <f>IF(Projects!$W$6='Cash Flow - Each Project'!M$3,Projects!$Z$6,0)</f>
        <v>0</v>
      </c>
      <c r="N26" s="28">
        <f>IF(Projects!$W$6='Cash Flow - Each Project'!N$3,Projects!$Z$6,0)</f>
        <v>0</v>
      </c>
      <c r="O26" s="28">
        <f>IF(Projects!$W$6='Cash Flow - Each Project'!O$3,Projects!$Z$6,0)</f>
        <v>0</v>
      </c>
      <c r="P26" s="28">
        <f>IF(Projects!$W$6='Cash Flow - Each Project'!P$3,Projects!$Z$6,0)</f>
        <v>100</v>
      </c>
      <c r="Q26" s="28">
        <f>IF(Projects!$W$6='Cash Flow - Each Project'!Q$3,Projects!$Z$6,0)</f>
        <v>0</v>
      </c>
      <c r="R26" s="28">
        <f>IF(Projects!$W$6='Cash Flow - Each Project'!R$3,Projects!$Z$6,0)</f>
        <v>0</v>
      </c>
      <c r="S26" s="28">
        <f>IF(Projects!$W$6='Cash Flow - Each Project'!S$3,Projects!$Z$6,0)</f>
        <v>0</v>
      </c>
      <c r="T26" s="28">
        <f>IF(Projects!$W$6='Cash Flow - Each Project'!T$3,Projects!$Z$6,0)</f>
        <v>0</v>
      </c>
      <c r="U26" s="28">
        <f>IF(Projects!$W$6='Cash Flow - Each Project'!U$3,Projects!$Z$6,0)</f>
        <v>0</v>
      </c>
      <c r="V26" s="28">
        <f>IF(Projects!$W$6='Cash Flow - Each Project'!V$3,Projects!$Z$6,0)</f>
        <v>0</v>
      </c>
      <c r="W26" s="28">
        <f>IF(Projects!$W$6='Cash Flow - Each Project'!W$3,Projects!$Z$6,0)</f>
        <v>0</v>
      </c>
      <c r="X26" s="25">
        <f>IF(Projects!$W$6='Cash Flow - Each Project'!X$3,Projects!$Z$6,0)</f>
        <v>0</v>
      </c>
      <c r="Y26" s="122">
        <f>IF(Projects!$W$6='Cash Flow - Each Project'!Y$3,Projects!$Z$6,0)</f>
        <v>0</v>
      </c>
      <c r="Z26" s="122">
        <f>IF(Projects!$W$6='Cash Flow - Each Project'!Z$3,Projects!$Z$6,0)</f>
        <v>0</v>
      </c>
      <c r="AA26" s="122">
        <f>IF(Projects!$W$6='Cash Flow - Each Project'!AA$3,Projects!$Z$6,0)</f>
        <v>0</v>
      </c>
      <c r="AB26" s="122">
        <f>IF(Projects!$W$6='Cash Flow - Each Project'!AB$3,Projects!$Z$6,0)</f>
        <v>0</v>
      </c>
      <c r="AC26" s="122">
        <f>IF(Projects!$W$6='Cash Flow - Each Project'!AC$3,Projects!$Z$6,0)</f>
        <v>0</v>
      </c>
      <c r="AD26" s="122">
        <f>IF(Projects!$W$6='Cash Flow - Each Project'!AD$3,Projects!$Z$6,0)</f>
        <v>0</v>
      </c>
      <c r="AE26" s="122">
        <f>IF(Projects!$W$6='Cash Flow - Each Project'!AE$3,Projects!$Z$6,0)</f>
        <v>0</v>
      </c>
      <c r="AF26" s="122">
        <f>IF(Projects!$W$6='Cash Flow - Each Project'!AF$3,Projects!$Z$6,0)</f>
        <v>0</v>
      </c>
      <c r="AG26" s="122">
        <f>IF(Projects!$W$6='Cash Flow - Each Project'!AG$3,Projects!$Z$6,0)</f>
        <v>0</v>
      </c>
      <c r="AH26" s="122">
        <f>IF(Projects!$W$6='Cash Flow - Each Project'!AH$3,Projects!$Z$6,0)</f>
        <v>0</v>
      </c>
      <c r="AI26" s="122">
        <f>IF(Projects!$W$6='Cash Flow - Each Project'!AI$3,Projects!$Z$6,0)</f>
        <v>0</v>
      </c>
      <c r="AJ26" s="122">
        <f>IF(Projects!$W$6='Cash Flow - Each Project'!AJ$3,Projects!$Z$6,0)</f>
        <v>0</v>
      </c>
      <c r="AK26" s="122">
        <f>IF(Projects!$W$6='Cash Flow - Each Project'!AK$3,Projects!$Z$6,0)</f>
        <v>0</v>
      </c>
      <c r="AL26" s="122">
        <f>IF(Projects!$W$6='Cash Flow - Each Project'!AL$3,Projects!$Z$6,0)</f>
        <v>0</v>
      </c>
      <c r="AM26" s="122">
        <f>IF(Projects!$W$6='Cash Flow - Each Project'!AM$3,Projects!$Z$6,0)</f>
        <v>0</v>
      </c>
      <c r="AN26" s="122">
        <f>IF(Projects!$W$6='Cash Flow - Each Project'!AN$3,Projects!$Z$6,0)</f>
        <v>0</v>
      </c>
      <c r="AO26" s="122">
        <f>IF(Projects!$W$6='Cash Flow - Each Project'!AO$3,Projects!$Z$6,0)</f>
        <v>0</v>
      </c>
      <c r="AP26" s="122">
        <f>IF(Projects!$W$6='Cash Flow - Each Project'!AP$3,Projects!$Z$6,0)</f>
        <v>0</v>
      </c>
      <c r="AQ26" s="122">
        <f>IF(Projects!$W$6='Cash Flow - Each Project'!AQ$3,Projects!$Z$6,0)</f>
        <v>0</v>
      </c>
      <c r="AR26" s="122">
        <f>IF(Projects!$W$6='Cash Flow - Each Project'!AR$3,Projects!$Z$6,0)</f>
        <v>0</v>
      </c>
      <c r="AS26" s="122">
        <f>IF(Projects!$W$6='Cash Flow - Each Project'!AS$3,Projects!$Z$6,0)</f>
        <v>0</v>
      </c>
      <c r="AT26" s="122">
        <f>IF(Projects!$W$6='Cash Flow - Each Project'!AT$3,Projects!$Z$6,0)</f>
        <v>0</v>
      </c>
      <c r="AU26" s="122">
        <f>IF(Projects!$W$6='Cash Flow - Each Project'!AU$3,Projects!$Z$6,0)</f>
        <v>0</v>
      </c>
      <c r="AV26" s="122">
        <f>IF(Projects!$W$6='Cash Flow - Each Project'!AV$3,Projects!$Z$6,0)</f>
        <v>0</v>
      </c>
      <c r="AW26" s="122">
        <f>IF(Projects!$W$6='Cash Flow - Each Project'!AW$3,Projects!$Z$6,0)</f>
        <v>0</v>
      </c>
      <c r="AX26" s="122">
        <f>IF(Projects!$W$6='Cash Flow - Each Project'!AX$3,Projects!$Z$6,0)</f>
        <v>0</v>
      </c>
    </row>
    <row r="27" spans="1:50" outlineLevel="1" x14ac:dyDescent="0.25">
      <c r="A27" s="18"/>
      <c r="B27" s="147"/>
      <c r="C27" s="23" t="s">
        <v>3</v>
      </c>
      <c r="D27" s="30" t="s">
        <v>25</v>
      </c>
      <c r="E27" s="32">
        <f>IF(E$3=Projects!$I$6,Projects!$J$6,0)</f>
        <v>0</v>
      </c>
      <c r="F27" s="25">
        <f>IF(F$3=Projects!$I$6,Projects!$J$6,0)</f>
        <v>0</v>
      </c>
      <c r="G27" s="25">
        <f>IF(G$3=Projects!$I$6,Projects!$J$6,0)</f>
        <v>5000</v>
      </c>
      <c r="H27" s="44">
        <f>IF(H$3=Projects!$I$6,Projects!$J$6,0)</f>
        <v>0</v>
      </c>
      <c r="I27" s="28">
        <f>IF(I$3=Projects!$I$6,Projects!$J$6,0)</f>
        <v>0</v>
      </c>
      <c r="J27" s="28">
        <f>IF(J$3=Projects!$I$6,Projects!$J$6,0)</f>
        <v>0</v>
      </c>
      <c r="K27" s="28">
        <f>IF(K$3=Projects!$I$6,Projects!$J$6,0)</f>
        <v>0</v>
      </c>
      <c r="L27" s="28">
        <f>IF(L$3=Projects!$I$6,Projects!$J$6,0)</f>
        <v>0</v>
      </c>
      <c r="M27" s="28">
        <f>IF(M$3=Projects!$I$6,Projects!$J$6,0)</f>
        <v>0</v>
      </c>
      <c r="N27" s="28">
        <f>IF(N$3=Projects!$I$6,Projects!$J$6,0)</f>
        <v>0</v>
      </c>
      <c r="O27" s="28">
        <f>IF(O$3=Projects!$I$6,Projects!$J$6,0)</f>
        <v>0</v>
      </c>
      <c r="P27" s="28">
        <f>IF(P$3=Projects!$I$6,Projects!$J$6,0)</f>
        <v>0</v>
      </c>
      <c r="Q27" s="28">
        <f>IF(Q$3=Projects!$I$6,Projects!$J$6,0)</f>
        <v>0</v>
      </c>
      <c r="R27" s="28">
        <f>IF(R$3=Projects!$I$6,Projects!$J$6,0)</f>
        <v>0</v>
      </c>
      <c r="S27" s="28">
        <f>IF(S$3=Projects!$I$6,Projects!$J$6,0)</f>
        <v>0</v>
      </c>
      <c r="T27" s="28">
        <f>IF(T$3=Projects!$I$6,Projects!$J$6,0)</f>
        <v>0</v>
      </c>
      <c r="U27" s="28">
        <f>IF(U$3=Projects!$I$6,Projects!$J$6,0)</f>
        <v>0</v>
      </c>
      <c r="V27" s="28">
        <f>IF(V$3=Projects!$I$6,Projects!$J$6,0)</f>
        <v>0</v>
      </c>
      <c r="W27" s="28">
        <f>IF(W$3=Projects!$I$6,Projects!$J$6,0)</f>
        <v>0</v>
      </c>
      <c r="X27" s="25">
        <f>IF(X$3=Projects!$I$6,Projects!$J$6,0)</f>
        <v>0</v>
      </c>
      <c r="Y27" s="122">
        <f>IF(Y$3=Projects!$I$6,Projects!$J$6,0)</f>
        <v>0</v>
      </c>
      <c r="Z27" s="122">
        <f>IF(Z$3=Projects!$I$6,Projects!$J$6,0)</f>
        <v>0</v>
      </c>
      <c r="AA27" s="122">
        <f>IF(AA$3=Projects!$I$6,Projects!$J$6,0)</f>
        <v>0</v>
      </c>
      <c r="AB27" s="122">
        <f>IF(AB$3=Projects!$I$6,Projects!$J$6,0)</f>
        <v>0</v>
      </c>
      <c r="AC27" s="122">
        <f>IF(AC$3=Projects!$I$6,Projects!$J$6,0)</f>
        <v>0</v>
      </c>
      <c r="AD27" s="122">
        <f>IF(AD$3=Projects!$I$6,Projects!$J$6,0)</f>
        <v>0</v>
      </c>
      <c r="AE27" s="122">
        <f>IF(AE$3=Projects!$I$6,Projects!$J$6,0)</f>
        <v>0</v>
      </c>
      <c r="AF27" s="122">
        <f>IF(AF$3=Projects!$I$6,Projects!$J$6,0)</f>
        <v>0</v>
      </c>
      <c r="AG27" s="122">
        <f>IF(AG$3=Projects!$I$6,Projects!$J$6,0)</f>
        <v>0</v>
      </c>
      <c r="AH27" s="122">
        <f>IF(AH$3=Projects!$I$6,Projects!$J$6,0)</f>
        <v>0</v>
      </c>
      <c r="AI27" s="122">
        <f>IF(AI$3=Projects!$I$6,Projects!$J$6,0)</f>
        <v>0</v>
      </c>
      <c r="AJ27" s="122">
        <f>IF(AJ$3=Projects!$I$6,Projects!$J$6,0)</f>
        <v>0</v>
      </c>
      <c r="AK27" s="122">
        <f>IF(AK$3=Projects!$I$6,Projects!$J$6,0)</f>
        <v>0</v>
      </c>
      <c r="AL27" s="122">
        <f>IF(AL$3=Projects!$I$6,Projects!$J$6,0)</f>
        <v>0</v>
      </c>
      <c r="AM27" s="122">
        <f>IF(AM$3=Projects!$I$6,Projects!$J$6,0)</f>
        <v>0</v>
      </c>
      <c r="AN27" s="122">
        <f>IF(AN$3=Projects!$I$6,Projects!$J$6,0)</f>
        <v>0</v>
      </c>
      <c r="AO27" s="122">
        <f>IF(AO$3=Projects!$I$6,Projects!$J$6,0)</f>
        <v>0</v>
      </c>
      <c r="AP27" s="122">
        <f>IF(AP$3=Projects!$I$6,Projects!$J$6,0)</f>
        <v>0</v>
      </c>
      <c r="AQ27" s="122">
        <f>IF(AQ$3=Projects!$I$6,Projects!$J$6,0)</f>
        <v>0</v>
      </c>
      <c r="AR27" s="122">
        <f>IF(AR$3=Projects!$I$6,Projects!$J$6,0)</f>
        <v>0</v>
      </c>
      <c r="AS27" s="122">
        <f>IF(AS$3=Projects!$I$6,Projects!$J$6,0)</f>
        <v>0</v>
      </c>
      <c r="AT27" s="122">
        <f>IF(AT$3=Projects!$I$6,Projects!$J$6,0)</f>
        <v>0</v>
      </c>
      <c r="AU27" s="122">
        <f>IF(AU$3=Projects!$I$6,Projects!$J$6,0)</f>
        <v>0</v>
      </c>
      <c r="AV27" s="122">
        <f>IF(AV$3=Projects!$I$6,Projects!$J$6,0)</f>
        <v>0</v>
      </c>
      <c r="AW27" s="122">
        <f>IF(AW$3=Projects!$I$6,Projects!$J$6,0)</f>
        <v>0</v>
      </c>
      <c r="AX27" s="122">
        <f>IF(AX$3=Projects!$I$6,Projects!$J$6,0)</f>
        <v>0</v>
      </c>
    </row>
    <row r="28" spans="1:50" outlineLevel="1" x14ac:dyDescent="0.25">
      <c r="A28" s="18"/>
      <c r="B28" s="147"/>
      <c r="C28" s="23" t="s">
        <v>44</v>
      </c>
      <c r="D28" s="31" t="s">
        <v>24</v>
      </c>
      <c r="E28" s="33">
        <f>IF(AND(E$3&gt;=Projects!$I$6,E$3&lt;=Projects!$W$6),Projects!$X$6,0)</f>
        <v>0</v>
      </c>
      <c r="F28" s="26">
        <f>IF(AND(F$3&gt;=Projects!$I$6,F$3&lt;=Projects!$W$6),Projects!$X$6,0)</f>
        <v>0</v>
      </c>
      <c r="G28" s="26">
        <f>IF(AND(G$3&gt;=Projects!$I$6,G$3&lt;=Projects!$W$6),Projects!$X$6,0)</f>
        <v>0</v>
      </c>
      <c r="H28" s="38">
        <f>IF(AND(H$3&gt;=Projects!$I$6,H$3&lt;=Projects!$W$6),Projects!$X$6,0)</f>
        <v>0</v>
      </c>
      <c r="I28" s="24">
        <f>IF(AND(I$3&gt;=Projects!$I$6,I$3&lt;=Projects!$W$6),Projects!$X$6,0)</f>
        <v>0</v>
      </c>
      <c r="J28" s="24">
        <f>IF(AND(J$3&gt;=Projects!$I$6,J$3&lt;=Projects!$W$6),Projects!$X$6,0)</f>
        <v>0</v>
      </c>
      <c r="K28" s="24">
        <f>IF(AND(K$3&gt;=Projects!$I$6,K$3&lt;=Projects!$W$6),Projects!$X$6,0)</f>
        <v>0</v>
      </c>
      <c r="L28" s="24">
        <f>IF(AND(L$3&gt;=Projects!$I$6,L$3&lt;=Projects!$W$6),Projects!$X$6,0)</f>
        <v>0</v>
      </c>
      <c r="M28" s="24">
        <f>IF(AND(M$3&gt;=Projects!$I$6,M$3&lt;=Projects!$W$6),Projects!$X$6,0)</f>
        <v>0</v>
      </c>
      <c r="N28" s="24">
        <f>IF(AND(N$3&gt;=Projects!$I$6,N$3&lt;=Projects!$W$6),Projects!$X$6,0)</f>
        <v>0</v>
      </c>
      <c r="O28" s="24">
        <f>IF(AND(O$3&gt;=Projects!$I$6,O$3&lt;=Projects!$W$6),Projects!$X$6,0)</f>
        <v>0</v>
      </c>
      <c r="P28" s="24">
        <f>IF(AND(P$3&gt;=Projects!$I$6,P$3&lt;=Projects!$W$6),Projects!$X$6,0)</f>
        <v>0</v>
      </c>
      <c r="Q28" s="24">
        <f>IF(AND(Q$3&gt;=Projects!$I$6,Q$3&lt;=Projects!$W$6),Projects!$X$6,0)</f>
        <v>0</v>
      </c>
      <c r="R28" s="24">
        <f>IF(AND(R$3&gt;=Projects!$I$6,R$3&lt;=Projects!$W$6),Projects!$X$6,0)</f>
        <v>0</v>
      </c>
      <c r="S28" s="24">
        <f>IF(AND(S$3&gt;=Projects!$I$6,S$3&lt;=Projects!$W$6),Projects!$X$6,0)</f>
        <v>0</v>
      </c>
      <c r="T28" s="24">
        <f>IF(AND(T$3&gt;=Projects!$I$6,T$3&lt;=Projects!$W$6),Projects!$X$6,0)</f>
        <v>0</v>
      </c>
      <c r="U28" s="24">
        <f>IF(AND(U$3&gt;=Projects!$I$6,U$3&lt;=Projects!$W$6),Projects!$X$6,0)</f>
        <v>0</v>
      </c>
      <c r="V28" s="24">
        <f>IF(AND(V$3&gt;=Projects!$I$6,V$3&lt;=Projects!$W$6),Projects!$X$6,0)</f>
        <v>0</v>
      </c>
      <c r="W28" s="24">
        <f>IF(AND(W$3&gt;=Projects!$I$6,W$3&lt;=Projects!$W$6),Projects!$X$6,0)</f>
        <v>0</v>
      </c>
      <c r="X28" s="36">
        <f>IF(AND(X$3&gt;=Projects!$I$6,X$3&lt;=Projects!$W$6),Projects!$X$6,0)</f>
        <v>0</v>
      </c>
      <c r="Y28" s="124">
        <f>IF(AND(Y$3&gt;=Projects!$I$6,Y$3&lt;=Projects!$W$6),Projects!$X$6,0)</f>
        <v>0</v>
      </c>
      <c r="Z28" s="124">
        <f>IF(AND(Z$3&gt;=Projects!$I$6,Z$3&lt;=Projects!$W$6),Projects!$X$6,0)</f>
        <v>0</v>
      </c>
      <c r="AA28" s="124">
        <f>IF(AND(AA$3&gt;=Projects!$I$6,AA$3&lt;=Projects!$W$6),Projects!$X$6,0)</f>
        <v>0</v>
      </c>
      <c r="AB28" s="124">
        <f>IF(AND(AB$3&gt;=Projects!$I$6,AB$3&lt;=Projects!$W$6),Projects!$X$6,0)</f>
        <v>0</v>
      </c>
      <c r="AC28" s="124">
        <f>IF(AND(AC$3&gt;=Projects!$I$6,AC$3&lt;=Projects!$W$6),Projects!$X$6,0)</f>
        <v>0</v>
      </c>
      <c r="AD28" s="124">
        <f>IF(AND(AD$3&gt;=Projects!$I$6,AD$3&lt;=Projects!$W$6),Projects!$X$6,0)</f>
        <v>0</v>
      </c>
      <c r="AE28" s="124">
        <f>IF(AND(AE$3&gt;=Projects!$I$6,AE$3&lt;=Projects!$W$6),Projects!$X$6,0)</f>
        <v>0</v>
      </c>
      <c r="AF28" s="124">
        <f>IF(AND(AF$3&gt;=Projects!$I$6,AF$3&lt;=Projects!$W$6),Projects!$X$6,0)</f>
        <v>0</v>
      </c>
      <c r="AG28" s="124">
        <f>IF(AND(AG$3&gt;=Projects!$I$6,AG$3&lt;=Projects!$W$6),Projects!$X$6,0)</f>
        <v>0</v>
      </c>
      <c r="AH28" s="124">
        <f>IF(AND(AH$3&gt;=Projects!$I$6,AH$3&lt;=Projects!$W$6),Projects!$X$6,0)</f>
        <v>0</v>
      </c>
      <c r="AI28" s="124">
        <f>IF(AND(AI$3&gt;=Projects!$I$6,AI$3&lt;=Projects!$W$6),Projects!$X$6,0)</f>
        <v>0</v>
      </c>
      <c r="AJ28" s="124">
        <f>IF(AND(AJ$3&gt;=Projects!$I$6,AJ$3&lt;=Projects!$W$6),Projects!$X$6,0)</f>
        <v>0</v>
      </c>
      <c r="AK28" s="124">
        <f>IF(AND(AK$3&gt;=Projects!$I$6,AK$3&lt;=Projects!$W$6),Projects!$X$6,0)</f>
        <v>0</v>
      </c>
      <c r="AL28" s="124">
        <f>IF(AND(AL$3&gt;=Projects!$I$6,AL$3&lt;=Projects!$W$6),Projects!$X$6,0)</f>
        <v>0</v>
      </c>
      <c r="AM28" s="124">
        <f>IF(AND(AM$3&gt;=Projects!$I$6,AM$3&lt;=Projects!$W$6),Projects!$X$6,0)</f>
        <v>0</v>
      </c>
      <c r="AN28" s="124">
        <f>IF(AND(AN$3&gt;=Projects!$I$6,AN$3&lt;=Projects!$W$6),Projects!$X$6,0)</f>
        <v>0</v>
      </c>
      <c r="AO28" s="124">
        <f>IF(AND(AO$3&gt;=Projects!$I$6,AO$3&lt;=Projects!$W$6),Projects!$X$6,0)</f>
        <v>0</v>
      </c>
      <c r="AP28" s="124">
        <f>IF(AND(AP$3&gt;=Projects!$I$6,AP$3&lt;=Projects!$W$6),Projects!$X$6,0)</f>
        <v>0</v>
      </c>
      <c r="AQ28" s="124">
        <f>IF(AND(AQ$3&gt;=Projects!$I$6,AQ$3&lt;=Projects!$W$6),Projects!$X$6,0)</f>
        <v>0</v>
      </c>
      <c r="AR28" s="124">
        <f>IF(AND(AR$3&gt;=Projects!$I$6,AR$3&lt;=Projects!$W$6),Projects!$X$6,0)</f>
        <v>0</v>
      </c>
      <c r="AS28" s="124">
        <f>IF(AND(AS$3&gt;=Projects!$I$6,AS$3&lt;=Projects!$W$6),Projects!$X$6,0)</f>
        <v>0</v>
      </c>
      <c r="AT28" s="124">
        <f>IF(AND(AT$3&gt;=Projects!$I$6,AT$3&lt;=Projects!$W$6),Projects!$X$6,0)</f>
        <v>0</v>
      </c>
      <c r="AU28" s="124">
        <f>IF(AND(AU$3&gt;=Projects!$I$6,AU$3&lt;=Projects!$W$6),Projects!$X$6,0)</f>
        <v>0</v>
      </c>
      <c r="AV28" s="124">
        <f>IF(AND(AV$3&gt;=Projects!$I$6,AV$3&lt;=Projects!$W$6),Projects!$X$6,0)</f>
        <v>0</v>
      </c>
      <c r="AW28" s="124">
        <f>IF(AND(AW$3&gt;=Projects!$I$6,AW$3&lt;=Projects!$W$6),Projects!$X$6,0)</f>
        <v>0</v>
      </c>
      <c r="AX28" s="124">
        <f>IF(AND(AX$3&gt;=Projects!$I$6,AX$3&lt;=Projects!$W$6),Projects!$X$6,0)</f>
        <v>0</v>
      </c>
    </row>
    <row r="29" spans="1:50" ht="6" customHeight="1" outlineLevel="1" x14ac:dyDescent="0.25">
      <c r="A29" s="18"/>
      <c r="B29" s="147"/>
      <c r="C29" s="18"/>
      <c r="D29" s="20"/>
      <c r="E29" s="49"/>
      <c r="F29" s="50"/>
      <c r="G29" s="50"/>
      <c r="H29" s="50"/>
      <c r="I29" s="50"/>
      <c r="J29" s="50"/>
      <c r="K29" s="50"/>
      <c r="L29" s="50"/>
      <c r="M29" s="50"/>
      <c r="N29" s="50"/>
      <c r="O29" s="50"/>
      <c r="P29" s="50"/>
      <c r="Q29" s="50"/>
      <c r="R29" s="50"/>
      <c r="S29" s="50"/>
      <c r="T29" s="50"/>
      <c r="U29" s="50"/>
      <c r="V29" s="50"/>
      <c r="W29" s="50"/>
      <c r="X29" s="50"/>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row>
    <row r="30" spans="1:50" outlineLevel="1" x14ac:dyDescent="0.25">
      <c r="A30" s="18"/>
      <c r="B30" s="147"/>
      <c r="C30" s="194" t="s">
        <v>96</v>
      </c>
      <c r="D30" s="195"/>
      <c r="E30" s="24">
        <f>E23-E25</f>
        <v>0</v>
      </c>
      <c r="F30" s="24">
        <f t="shared" ref="F30:X30" si="95">F23-F25</f>
        <v>0</v>
      </c>
      <c r="G30" s="24">
        <f t="shared" si="95"/>
        <v>0</v>
      </c>
      <c r="H30" s="24">
        <f t="shared" si="95"/>
        <v>0</v>
      </c>
      <c r="I30" s="24">
        <f t="shared" si="95"/>
        <v>0</v>
      </c>
      <c r="J30" s="24">
        <f t="shared" si="95"/>
        <v>0</v>
      </c>
      <c r="K30" s="24">
        <f t="shared" si="95"/>
        <v>0</v>
      </c>
      <c r="L30" s="24">
        <f t="shared" si="95"/>
        <v>0</v>
      </c>
      <c r="M30" s="24">
        <f t="shared" si="95"/>
        <v>405.05613481964087</v>
      </c>
      <c r="N30" s="24">
        <f t="shared" si="95"/>
        <v>409.02568494087336</v>
      </c>
      <c r="O30" s="24">
        <f t="shared" si="95"/>
        <v>413.03413665329384</v>
      </c>
      <c r="P30" s="24">
        <f t="shared" si="95"/>
        <v>417.08187119249624</v>
      </c>
      <c r="Q30" s="24">
        <f t="shared" si="95"/>
        <v>0</v>
      </c>
      <c r="R30" s="24">
        <f t="shared" si="95"/>
        <v>0</v>
      </c>
      <c r="S30" s="24">
        <f t="shared" si="95"/>
        <v>0</v>
      </c>
      <c r="T30" s="24">
        <f t="shared" si="95"/>
        <v>0</v>
      </c>
      <c r="U30" s="24">
        <f t="shared" si="95"/>
        <v>0</v>
      </c>
      <c r="V30" s="24">
        <f t="shared" si="95"/>
        <v>0</v>
      </c>
      <c r="W30" s="24">
        <f t="shared" si="95"/>
        <v>0</v>
      </c>
      <c r="X30" s="48">
        <f t="shared" si="95"/>
        <v>0</v>
      </c>
      <c r="Y30" s="124">
        <f t="shared" ref="Y30:AO30" si="96">Y23-Y25</f>
        <v>0</v>
      </c>
      <c r="Z30" s="124">
        <f t="shared" si="96"/>
        <v>0</v>
      </c>
      <c r="AA30" s="124">
        <f t="shared" si="96"/>
        <v>0</v>
      </c>
      <c r="AB30" s="124">
        <f t="shared" si="96"/>
        <v>0</v>
      </c>
      <c r="AC30" s="124">
        <f t="shared" si="96"/>
        <v>0</v>
      </c>
      <c r="AD30" s="124">
        <f t="shared" si="96"/>
        <v>0</v>
      </c>
      <c r="AE30" s="124">
        <f t="shared" si="96"/>
        <v>0</v>
      </c>
      <c r="AF30" s="124">
        <f t="shared" si="96"/>
        <v>0</v>
      </c>
      <c r="AG30" s="124">
        <f t="shared" si="96"/>
        <v>0</v>
      </c>
      <c r="AH30" s="124">
        <f t="shared" si="96"/>
        <v>0</v>
      </c>
      <c r="AI30" s="124">
        <f t="shared" si="96"/>
        <v>0</v>
      </c>
      <c r="AJ30" s="124">
        <f t="shared" si="96"/>
        <v>0</v>
      </c>
      <c r="AK30" s="124">
        <f t="shared" si="96"/>
        <v>0</v>
      </c>
      <c r="AL30" s="124">
        <f t="shared" si="96"/>
        <v>0</v>
      </c>
      <c r="AM30" s="124">
        <f t="shared" si="96"/>
        <v>0</v>
      </c>
      <c r="AN30" s="124">
        <f t="shared" si="96"/>
        <v>0</v>
      </c>
      <c r="AO30" s="124">
        <f t="shared" si="96"/>
        <v>0</v>
      </c>
      <c r="AP30" s="124">
        <f t="shared" ref="AP30:AX30" si="97">AP23-AP25</f>
        <v>0</v>
      </c>
      <c r="AQ30" s="124">
        <f t="shared" si="97"/>
        <v>0</v>
      </c>
      <c r="AR30" s="124">
        <f t="shared" si="97"/>
        <v>0</v>
      </c>
      <c r="AS30" s="124">
        <f t="shared" si="97"/>
        <v>0</v>
      </c>
      <c r="AT30" s="124">
        <f t="shared" si="97"/>
        <v>0</v>
      </c>
      <c r="AU30" s="124">
        <f t="shared" si="97"/>
        <v>0</v>
      </c>
      <c r="AV30" s="124">
        <f t="shared" si="97"/>
        <v>0</v>
      </c>
      <c r="AW30" s="124">
        <f t="shared" si="97"/>
        <v>0</v>
      </c>
      <c r="AX30" s="124">
        <f t="shared" si="97"/>
        <v>0</v>
      </c>
    </row>
    <row r="31" spans="1:50" outlineLevel="1" x14ac:dyDescent="0.25">
      <c r="A31" s="18"/>
      <c r="B31" s="147"/>
      <c r="C31" s="194" t="s">
        <v>97</v>
      </c>
      <c r="D31" s="195"/>
      <c r="E31" s="24">
        <f>E30</f>
        <v>0</v>
      </c>
      <c r="F31" s="24">
        <f>E31+F30</f>
        <v>0</v>
      </c>
      <c r="G31" s="24">
        <f t="shared" ref="G31" si="98">F31+G30</f>
        <v>0</v>
      </c>
      <c r="H31" s="24">
        <f t="shared" ref="H31" si="99">G31+H30</f>
        <v>0</v>
      </c>
      <c r="I31" s="24">
        <f t="shared" ref="I31" si="100">H31+I30</f>
        <v>0</v>
      </c>
      <c r="J31" s="24">
        <f t="shared" ref="J31" si="101">I31+J30</f>
        <v>0</v>
      </c>
      <c r="K31" s="24">
        <f t="shared" ref="K31" si="102">J31+K30</f>
        <v>0</v>
      </c>
      <c r="L31" s="24">
        <f t="shared" ref="L31" si="103">K31+L30</f>
        <v>0</v>
      </c>
      <c r="M31" s="24">
        <f t="shared" ref="M31" si="104">L31+M30</f>
        <v>405.05613481964087</v>
      </c>
      <c r="N31" s="24">
        <f t="shared" ref="N31" si="105">M31+N30</f>
        <v>814.08181976051424</v>
      </c>
      <c r="O31" s="24">
        <f t="shared" ref="O31" si="106">N31+O30</f>
        <v>1227.1159564138081</v>
      </c>
      <c r="P31" s="24">
        <f t="shared" ref="P31" si="107">O31+P30</f>
        <v>1644.1978276063044</v>
      </c>
      <c r="Q31" s="24">
        <f t="shared" ref="Q31" si="108">P31+Q30</f>
        <v>1644.1978276063044</v>
      </c>
      <c r="R31" s="24">
        <f t="shared" ref="R31" si="109">Q31+R30</f>
        <v>1644.1978276063044</v>
      </c>
      <c r="S31" s="24">
        <f t="shared" ref="S31" si="110">R31+S30</f>
        <v>1644.1978276063044</v>
      </c>
      <c r="T31" s="24">
        <f t="shared" ref="T31" si="111">S31+T30</f>
        <v>1644.1978276063044</v>
      </c>
      <c r="U31" s="24">
        <f t="shared" ref="U31" si="112">T31+U30</f>
        <v>1644.1978276063044</v>
      </c>
      <c r="V31" s="24">
        <f t="shared" ref="V31" si="113">U31+V30</f>
        <v>1644.1978276063044</v>
      </c>
      <c r="W31" s="24">
        <f t="shared" ref="W31" si="114">V31+W30</f>
        <v>1644.1978276063044</v>
      </c>
      <c r="X31" s="36">
        <f t="shared" ref="X31" si="115">W31+X30</f>
        <v>1644.1978276063044</v>
      </c>
      <c r="Y31" s="124">
        <f t="shared" ref="Y31" si="116">X31+Y30</f>
        <v>1644.1978276063044</v>
      </c>
      <c r="Z31" s="124">
        <f t="shared" ref="Z31" si="117">Y31+Z30</f>
        <v>1644.1978276063044</v>
      </c>
      <c r="AA31" s="124">
        <f t="shared" ref="AA31" si="118">Z31+AA30</f>
        <v>1644.1978276063044</v>
      </c>
      <c r="AB31" s="124">
        <f t="shared" ref="AB31" si="119">AA31+AB30</f>
        <v>1644.1978276063044</v>
      </c>
      <c r="AC31" s="124">
        <f t="shared" ref="AC31" si="120">AB31+AC30</f>
        <v>1644.1978276063044</v>
      </c>
      <c r="AD31" s="124">
        <f t="shared" ref="AD31" si="121">AC31+AD30</f>
        <v>1644.1978276063044</v>
      </c>
      <c r="AE31" s="124">
        <f t="shared" ref="AE31" si="122">AD31+AE30</f>
        <v>1644.1978276063044</v>
      </c>
      <c r="AF31" s="124">
        <f t="shared" ref="AF31" si="123">AE31+AF30</f>
        <v>1644.1978276063044</v>
      </c>
      <c r="AG31" s="124">
        <f t="shared" ref="AG31" si="124">AF31+AG30</f>
        <v>1644.1978276063044</v>
      </c>
      <c r="AH31" s="124">
        <f t="shared" ref="AH31" si="125">AG31+AH30</f>
        <v>1644.1978276063044</v>
      </c>
      <c r="AI31" s="124">
        <f t="shared" ref="AI31" si="126">AH31+AI30</f>
        <v>1644.1978276063044</v>
      </c>
      <c r="AJ31" s="124">
        <f t="shared" ref="AJ31" si="127">AI31+AJ30</f>
        <v>1644.1978276063044</v>
      </c>
      <c r="AK31" s="124">
        <f t="shared" ref="AK31" si="128">AJ31+AK30</f>
        <v>1644.1978276063044</v>
      </c>
      <c r="AL31" s="124">
        <f t="shared" ref="AL31" si="129">AK31+AL30</f>
        <v>1644.1978276063044</v>
      </c>
      <c r="AM31" s="124">
        <f t="shared" ref="AM31" si="130">AL31+AM30</f>
        <v>1644.1978276063044</v>
      </c>
      <c r="AN31" s="124">
        <f t="shared" ref="AN31" si="131">AM31+AN30</f>
        <v>1644.1978276063044</v>
      </c>
      <c r="AO31" s="124">
        <f t="shared" ref="AO31" si="132">AN31+AO30</f>
        <v>1644.1978276063044</v>
      </c>
      <c r="AP31" s="124">
        <f t="shared" ref="AP31" si="133">AO31+AP30</f>
        <v>1644.1978276063044</v>
      </c>
      <c r="AQ31" s="124">
        <f t="shared" ref="AQ31" si="134">AP31+AQ30</f>
        <v>1644.1978276063044</v>
      </c>
      <c r="AR31" s="124">
        <f t="shared" ref="AR31" si="135">AQ31+AR30</f>
        <v>1644.1978276063044</v>
      </c>
      <c r="AS31" s="124">
        <f t="shared" ref="AS31" si="136">AR31+AS30</f>
        <v>1644.1978276063044</v>
      </c>
      <c r="AT31" s="124">
        <f t="shared" ref="AT31" si="137">AS31+AT30</f>
        <v>1644.1978276063044</v>
      </c>
      <c r="AU31" s="124">
        <f t="shared" ref="AU31" si="138">AT31+AU30</f>
        <v>1644.1978276063044</v>
      </c>
      <c r="AV31" s="124">
        <f t="shared" ref="AV31" si="139">AU31+AV30</f>
        <v>1644.1978276063044</v>
      </c>
      <c r="AW31" s="124">
        <f t="shared" ref="AW31" si="140">AV31+AW30</f>
        <v>1644.1978276063044</v>
      </c>
      <c r="AX31" s="124">
        <f t="shared" ref="AX31" si="141">AW31+AX30</f>
        <v>1644.1978276063044</v>
      </c>
    </row>
    <row r="32" spans="1:50" ht="7.5" customHeight="1" outlineLevel="1" x14ac:dyDescent="0.25">
      <c r="A32" s="18"/>
      <c r="B32" s="147"/>
      <c r="C32" s="65"/>
      <c r="D32" s="66"/>
      <c r="E32" s="67"/>
      <c r="F32" s="68"/>
      <c r="G32" s="68"/>
      <c r="H32" s="68"/>
      <c r="I32" s="68"/>
      <c r="J32" s="68"/>
      <c r="K32" s="68"/>
      <c r="L32" s="68"/>
      <c r="M32" s="68"/>
      <c r="N32" s="68"/>
      <c r="O32" s="68"/>
      <c r="P32" s="68"/>
      <c r="Q32" s="68"/>
      <c r="R32" s="68"/>
      <c r="S32" s="68"/>
      <c r="T32" s="68"/>
      <c r="U32" s="68"/>
      <c r="V32" s="68"/>
      <c r="W32" s="68"/>
      <c r="X32" s="68"/>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row>
    <row r="33" spans="1:50" outlineLevel="1" x14ac:dyDescent="0.25">
      <c r="A33" s="18"/>
      <c r="B33" s="147"/>
      <c r="C33" s="194" t="s">
        <v>26</v>
      </c>
      <c r="D33" s="195"/>
      <c r="E33" s="24">
        <f t="shared" ref="E33:X33" si="142">E25+E26-E27+E28</f>
        <v>0</v>
      </c>
      <c r="F33" s="26">
        <f t="shared" si="142"/>
        <v>0</v>
      </c>
      <c r="G33" s="26">
        <f t="shared" si="142"/>
        <v>-4235.9302399999997</v>
      </c>
      <c r="H33" s="38">
        <f t="shared" si="142"/>
        <v>771.55764364800007</v>
      </c>
      <c r="I33" s="24">
        <f t="shared" si="142"/>
        <v>779.11890855575041</v>
      </c>
      <c r="J33" s="24">
        <f t="shared" si="142"/>
        <v>786.75427385959676</v>
      </c>
      <c r="K33" s="24">
        <f t="shared" si="142"/>
        <v>794.46446574342053</v>
      </c>
      <c r="L33" s="24">
        <f t="shared" si="142"/>
        <v>802.25021750770634</v>
      </c>
      <c r="M33" s="24">
        <f t="shared" si="142"/>
        <v>405.05613481964087</v>
      </c>
      <c r="N33" s="24">
        <f t="shared" si="142"/>
        <v>409.02568494087336</v>
      </c>
      <c r="O33" s="24">
        <f t="shared" si="142"/>
        <v>413.03413665329384</v>
      </c>
      <c r="P33" s="24">
        <f t="shared" si="142"/>
        <v>517.08187119249624</v>
      </c>
      <c r="Q33" s="24">
        <f t="shared" si="142"/>
        <v>0</v>
      </c>
      <c r="R33" s="24">
        <f t="shared" si="142"/>
        <v>0</v>
      </c>
      <c r="S33" s="24">
        <f t="shared" si="142"/>
        <v>0</v>
      </c>
      <c r="T33" s="24">
        <f t="shared" si="142"/>
        <v>0</v>
      </c>
      <c r="U33" s="24">
        <f t="shared" si="142"/>
        <v>0</v>
      </c>
      <c r="V33" s="24">
        <f t="shared" si="142"/>
        <v>0</v>
      </c>
      <c r="W33" s="24">
        <f t="shared" si="142"/>
        <v>0</v>
      </c>
      <c r="X33" s="48">
        <f t="shared" si="142"/>
        <v>0</v>
      </c>
      <c r="Y33" s="124">
        <f t="shared" ref="Y33:AO33" si="143">Y25+Y26-Y27+Y28</f>
        <v>0</v>
      </c>
      <c r="Z33" s="124">
        <f t="shared" si="143"/>
        <v>0</v>
      </c>
      <c r="AA33" s="124">
        <f t="shared" si="143"/>
        <v>0</v>
      </c>
      <c r="AB33" s="124">
        <f t="shared" si="143"/>
        <v>0</v>
      </c>
      <c r="AC33" s="124">
        <f t="shared" si="143"/>
        <v>0</v>
      </c>
      <c r="AD33" s="124">
        <f t="shared" si="143"/>
        <v>0</v>
      </c>
      <c r="AE33" s="124">
        <f t="shared" si="143"/>
        <v>0</v>
      </c>
      <c r="AF33" s="124">
        <f t="shared" si="143"/>
        <v>0</v>
      </c>
      <c r="AG33" s="124">
        <f t="shared" si="143"/>
        <v>0</v>
      </c>
      <c r="AH33" s="124">
        <f t="shared" si="143"/>
        <v>0</v>
      </c>
      <c r="AI33" s="124">
        <f t="shared" si="143"/>
        <v>0</v>
      </c>
      <c r="AJ33" s="124">
        <f t="shared" si="143"/>
        <v>0</v>
      </c>
      <c r="AK33" s="124">
        <f t="shared" si="143"/>
        <v>0</v>
      </c>
      <c r="AL33" s="124">
        <f t="shared" si="143"/>
        <v>0</v>
      </c>
      <c r="AM33" s="124">
        <f t="shared" si="143"/>
        <v>0</v>
      </c>
      <c r="AN33" s="124">
        <f t="shared" si="143"/>
        <v>0</v>
      </c>
      <c r="AO33" s="124">
        <f t="shared" si="143"/>
        <v>0</v>
      </c>
      <c r="AP33" s="124">
        <f t="shared" ref="AP33:AX33" si="144">AP25+AP26-AP27+AP28</f>
        <v>0</v>
      </c>
      <c r="AQ33" s="124">
        <f t="shared" si="144"/>
        <v>0</v>
      </c>
      <c r="AR33" s="124">
        <f t="shared" si="144"/>
        <v>0</v>
      </c>
      <c r="AS33" s="124">
        <f t="shared" si="144"/>
        <v>0</v>
      </c>
      <c r="AT33" s="124">
        <f t="shared" si="144"/>
        <v>0</v>
      </c>
      <c r="AU33" s="124">
        <f t="shared" si="144"/>
        <v>0</v>
      </c>
      <c r="AV33" s="124">
        <f t="shared" si="144"/>
        <v>0</v>
      </c>
      <c r="AW33" s="124">
        <f t="shared" si="144"/>
        <v>0</v>
      </c>
      <c r="AX33" s="124">
        <f t="shared" si="144"/>
        <v>0</v>
      </c>
    </row>
    <row r="34" spans="1:50" outlineLevel="1" x14ac:dyDescent="0.25">
      <c r="A34" s="18"/>
      <c r="B34" s="147"/>
      <c r="C34" s="194" t="s">
        <v>27</v>
      </c>
      <c r="D34" s="195"/>
      <c r="E34" s="35">
        <f>E33</f>
        <v>0</v>
      </c>
      <c r="F34" s="36">
        <f>E34+F33</f>
        <v>0</v>
      </c>
      <c r="G34" s="36">
        <f t="shared" ref="G34" si="145">F34+G33</f>
        <v>-4235.9302399999997</v>
      </c>
      <c r="H34" s="37">
        <f t="shared" ref="H34" si="146">G34+H33</f>
        <v>-3464.3725963519996</v>
      </c>
      <c r="I34" s="35">
        <f t="shared" ref="I34" si="147">H34+I33</f>
        <v>-2685.2536877962493</v>
      </c>
      <c r="J34" s="35">
        <f t="shared" ref="J34" si="148">I34+J33</f>
        <v>-1898.4994139366527</v>
      </c>
      <c r="K34" s="35">
        <f t="shared" ref="K34" si="149">J34+K33</f>
        <v>-1104.0349481932321</v>
      </c>
      <c r="L34" s="35">
        <f t="shared" ref="L34" si="150">K34+L33</f>
        <v>-301.7847306855258</v>
      </c>
      <c r="M34" s="35">
        <f t="shared" ref="M34" si="151">L34+M33</f>
        <v>103.27140413411507</v>
      </c>
      <c r="N34" s="35">
        <f t="shared" ref="N34" si="152">M34+N33</f>
        <v>512.29708907498843</v>
      </c>
      <c r="O34" s="35">
        <f t="shared" ref="O34" si="153">N34+O33</f>
        <v>925.33122572828233</v>
      </c>
      <c r="P34" s="35">
        <f t="shared" ref="P34" si="154">O34+P33</f>
        <v>1442.4130969207786</v>
      </c>
      <c r="Q34" s="35">
        <f t="shared" ref="Q34" si="155">P34+Q33</f>
        <v>1442.4130969207786</v>
      </c>
      <c r="R34" s="35">
        <f t="shared" ref="R34" si="156">Q34+R33</f>
        <v>1442.4130969207786</v>
      </c>
      <c r="S34" s="35">
        <f t="shared" ref="S34" si="157">R34+S33</f>
        <v>1442.4130969207786</v>
      </c>
      <c r="T34" s="35">
        <f t="shared" ref="T34" si="158">S34+T33</f>
        <v>1442.4130969207786</v>
      </c>
      <c r="U34" s="35">
        <f t="shared" ref="U34" si="159">T34+U33</f>
        <v>1442.4130969207786</v>
      </c>
      <c r="V34" s="35">
        <f t="shared" ref="V34" si="160">U34+V33</f>
        <v>1442.4130969207786</v>
      </c>
      <c r="W34" s="35">
        <f t="shared" ref="W34" si="161">V34+W33</f>
        <v>1442.4130969207786</v>
      </c>
      <c r="X34" s="36">
        <f t="shared" ref="X34" si="162">W34+X33</f>
        <v>1442.4130969207786</v>
      </c>
      <c r="Y34" s="124">
        <f t="shared" ref="Y34" si="163">X34+Y33</f>
        <v>1442.4130969207786</v>
      </c>
      <c r="Z34" s="124">
        <f t="shared" ref="Z34" si="164">Y34+Z33</f>
        <v>1442.4130969207786</v>
      </c>
      <c r="AA34" s="124">
        <f t="shared" ref="AA34" si="165">Z34+AA33</f>
        <v>1442.4130969207786</v>
      </c>
      <c r="AB34" s="124">
        <f t="shared" ref="AB34" si="166">AA34+AB33</f>
        <v>1442.4130969207786</v>
      </c>
      <c r="AC34" s="124">
        <f t="shared" ref="AC34" si="167">AB34+AC33</f>
        <v>1442.4130969207786</v>
      </c>
      <c r="AD34" s="124">
        <f t="shared" ref="AD34" si="168">AC34+AD33</f>
        <v>1442.4130969207786</v>
      </c>
      <c r="AE34" s="124">
        <f t="shared" ref="AE34" si="169">AD34+AE33</f>
        <v>1442.4130969207786</v>
      </c>
      <c r="AF34" s="124">
        <f t="shared" ref="AF34" si="170">AE34+AF33</f>
        <v>1442.4130969207786</v>
      </c>
      <c r="AG34" s="124">
        <f t="shared" ref="AG34" si="171">AF34+AG33</f>
        <v>1442.4130969207786</v>
      </c>
      <c r="AH34" s="124">
        <f t="shared" ref="AH34" si="172">AG34+AH33</f>
        <v>1442.4130969207786</v>
      </c>
      <c r="AI34" s="124">
        <f t="shared" ref="AI34" si="173">AH34+AI33</f>
        <v>1442.4130969207786</v>
      </c>
      <c r="AJ34" s="124">
        <f t="shared" ref="AJ34" si="174">AI34+AJ33</f>
        <v>1442.4130969207786</v>
      </c>
      <c r="AK34" s="124">
        <f t="shared" ref="AK34" si="175">AJ34+AK33</f>
        <v>1442.4130969207786</v>
      </c>
      <c r="AL34" s="124">
        <f t="shared" ref="AL34" si="176">AK34+AL33</f>
        <v>1442.4130969207786</v>
      </c>
      <c r="AM34" s="124">
        <f t="shared" ref="AM34" si="177">AL34+AM33</f>
        <v>1442.4130969207786</v>
      </c>
      <c r="AN34" s="124">
        <f t="shared" ref="AN34" si="178">AM34+AN33</f>
        <v>1442.4130969207786</v>
      </c>
      <c r="AO34" s="124">
        <f t="shared" ref="AO34" si="179">AN34+AO33</f>
        <v>1442.4130969207786</v>
      </c>
      <c r="AP34" s="124">
        <f t="shared" ref="AP34" si="180">AO34+AP33</f>
        <v>1442.4130969207786</v>
      </c>
      <c r="AQ34" s="124">
        <f t="shared" ref="AQ34" si="181">AP34+AQ33</f>
        <v>1442.4130969207786</v>
      </c>
      <c r="AR34" s="124">
        <f t="shared" ref="AR34" si="182">AQ34+AR33</f>
        <v>1442.4130969207786</v>
      </c>
      <c r="AS34" s="124">
        <f t="shared" ref="AS34" si="183">AR34+AS33</f>
        <v>1442.4130969207786</v>
      </c>
      <c r="AT34" s="124">
        <f t="shared" ref="AT34" si="184">AS34+AT33</f>
        <v>1442.4130969207786</v>
      </c>
      <c r="AU34" s="124">
        <f t="shared" ref="AU34" si="185">AT34+AU33</f>
        <v>1442.4130969207786</v>
      </c>
      <c r="AV34" s="124">
        <f t="shared" ref="AV34" si="186">AU34+AV33</f>
        <v>1442.4130969207786</v>
      </c>
      <c r="AW34" s="124">
        <f t="shared" ref="AW34" si="187">AV34+AW33</f>
        <v>1442.4130969207786</v>
      </c>
      <c r="AX34" s="124">
        <f t="shared" ref="AX34" si="188">AW34+AX33</f>
        <v>1442.4130969207786</v>
      </c>
    </row>
    <row r="35" spans="1:50" x14ac:dyDescent="0.25">
      <c r="A35" s="18"/>
      <c r="B35" s="22"/>
      <c r="C35" s="18"/>
      <c r="D35" s="18"/>
      <c r="E35" s="50"/>
      <c r="F35" s="50"/>
      <c r="G35" s="50"/>
      <c r="H35" s="50"/>
      <c r="I35" s="39"/>
      <c r="J35" s="50"/>
      <c r="K35" s="39"/>
      <c r="L35" s="50"/>
      <c r="M35" s="50"/>
      <c r="N35" s="50"/>
      <c r="O35" s="39"/>
      <c r="P35" s="50"/>
      <c r="Q35" s="50"/>
      <c r="R35" s="50"/>
      <c r="S35" s="39"/>
      <c r="T35" s="50"/>
      <c r="U35" s="50"/>
      <c r="V35" s="39"/>
      <c r="W35" s="50"/>
      <c r="X35" s="50"/>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row>
    <row r="36" spans="1:50" outlineLevel="1" x14ac:dyDescent="0.25">
      <c r="A36" s="18"/>
      <c r="B36" s="147" t="str">
        <f>IF(Projects!G7="","",Projects!G7)</f>
        <v>VFD's</v>
      </c>
      <c r="C36" s="194" t="s">
        <v>4</v>
      </c>
      <c r="D36" s="195"/>
      <c r="E36" s="40">
        <f>IF(AND(Projects!$I7&lt;='Cash Flow - Each Project'!E$3,Projects!$W$7&gt;='Cash Flow - Each Project'!E$3),Projects!$S7*((1+Projects!$T$7)^('Cash Flow - Each Project'!E$3-'Initial Setup'!$F$43)),0)</f>
        <v>0</v>
      </c>
      <c r="F36" s="40">
        <f>IF(AND(Projects!$I7&lt;='Cash Flow - Each Project'!F$3,Projects!$W$7&gt;='Cash Flow - Each Project'!F$3),Projects!$S7*((1+Projects!$T$7)^('Cash Flow - Each Project'!F$3-'Initial Setup'!$F$43)),0)</f>
        <v>0</v>
      </c>
      <c r="G36" s="40">
        <f>IF(AND(Projects!$I7&lt;='Cash Flow - Each Project'!G$3,Projects!$W$7&gt;='Cash Flow - Each Project'!G$3),Projects!$S7*((1+Projects!$T$7)^('Cash Flow - Each Project'!G$3-'Initial Setup'!$F$43)),0)</f>
        <v>0</v>
      </c>
      <c r="H36" s="40">
        <f>IF(AND(Projects!$I7&lt;='Cash Flow - Each Project'!H$3,Projects!$W$7&gt;='Cash Flow - Each Project'!H$3),Projects!$S7*((1+Projects!$T$7)^('Cash Flow - Each Project'!H$3-'Initial Setup'!$F$43)),0)</f>
        <v>8118.2411999999995</v>
      </c>
      <c r="I36" s="40">
        <f>IF(AND(Projects!$I7&lt;='Cash Flow - Each Project'!I$3,Projects!$W$7&gt;='Cash Flow - Each Project'!I$3),Projects!$S7*((1+Projects!$T$7)^('Cash Flow - Each Project'!I$3-'Initial Setup'!$F$43)),0)</f>
        <v>8280.6060240000006</v>
      </c>
      <c r="J36" s="40">
        <f>IF(AND(Projects!$I7&lt;='Cash Flow - Each Project'!J$3,Projects!$W$7&gt;='Cash Flow - Each Project'!J$3),Projects!$S7*((1+Projects!$T$7)^('Cash Flow - Each Project'!J$3-'Initial Setup'!$F$43)),0)</f>
        <v>8446.2181444800008</v>
      </c>
      <c r="K36" s="40">
        <f>IF(AND(Projects!$I7&lt;='Cash Flow - Each Project'!K$3,Projects!$W$7&gt;='Cash Flow - Each Project'!K$3),Projects!$S7*((1+Projects!$T$7)^('Cash Flow - Each Project'!K$3-'Initial Setup'!$F$43)),0)</f>
        <v>8615.1425073695991</v>
      </c>
      <c r="L36" s="40">
        <f>IF(AND(Projects!$I7&lt;='Cash Flow - Each Project'!L$3,Projects!$W$7&gt;='Cash Flow - Each Project'!L$3),Projects!$S7*((1+Projects!$T$7)^('Cash Flow - Each Project'!L$3-'Initial Setup'!$F$43)),0)</f>
        <v>8787.4453575169919</v>
      </c>
      <c r="M36" s="40">
        <f>IF(AND(Projects!$I7&lt;='Cash Flow - Each Project'!M$3,Projects!$W$7&gt;='Cash Flow - Each Project'!M$3),Projects!$S7*((1+Projects!$T$7)^('Cash Flow - Each Project'!M$3-'Initial Setup'!$F$43)),0)</f>
        <v>8963.1942646673306</v>
      </c>
      <c r="N36" s="40">
        <f>IF(AND(Projects!$I7&lt;='Cash Flow - Each Project'!N$3,Projects!$W$7&gt;='Cash Flow - Each Project'!N$3),Projects!$S7*((1+Projects!$T$7)^('Cash Flow - Each Project'!N$3-'Initial Setup'!$F$43)),0)</f>
        <v>9142.4581499606775</v>
      </c>
      <c r="O36" s="40">
        <f>IF(AND(Projects!$I7&lt;='Cash Flow - Each Project'!O$3,Projects!$W$7&gt;='Cash Flow - Each Project'!O$3),Projects!$S7*((1+Projects!$T$7)^('Cash Flow - Each Project'!O$3-'Initial Setup'!$F$43)),0)</f>
        <v>9325.3073129598906</v>
      </c>
      <c r="P36" s="40">
        <f>IF(AND(Projects!$I7&lt;='Cash Flow - Each Project'!P$3,Projects!$W$7&gt;='Cash Flow - Each Project'!P$3),Projects!$S7*((1+Projects!$T$7)^('Cash Flow - Each Project'!P$3-'Initial Setup'!$F$43)),0)</f>
        <v>9511.8134592190891</v>
      </c>
      <c r="Q36" s="40">
        <f>IF(AND(Projects!$I7&lt;='Cash Flow - Each Project'!Q$3,Projects!$W$7&gt;='Cash Flow - Each Project'!Q$3),Projects!$S7*((1+Projects!$T$7)^('Cash Flow - Each Project'!Q$3-'Initial Setup'!$F$43)),0)</f>
        <v>9702.04972840347</v>
      </c>
      <c r="R36" s="40">
        <f>IF(AND(Projects!$I7&lt;='Cash Flow - Each Project'!R$3,Projects!$W$7&gt;='Cash Flow - Each Project'!R$3),Projects!$S7*((1+Projects!$T$7)^('Cash Flow - Each Project'!R$3-'Initial Setup'!$F$43)),0)</f>
        <v>9896.0907229715413</v>
      </c>
      <c r="S36" s="40">
        <f>IF(AND(Projects!$I7&lt;='Cash Flow - Each Project'!S$3,Projects!$W$7&gt;='Cash Flow - Each Project'!S$3),Projects!$S7*((1+Projects!$T$7)^('Cash Flow - Each Project'!S$3-'Initial Setup'!$F$43)),0)</f>
        <v>10094.01253743097</v>
      </c>
      <c r="T36" s="40">
        <f>IF(AND(Projects!$I7&lt;='Cash Flow - Each Project'!T$3,Projects!$W$7&gt;='Cash Flow - Each Project'!T$3),Projects!$S7*((1+Projects!$T$7)^('Cash Flow - Each Project'!T$3-'Initial Setup'!$F$43)),0)</f>
        <v>0</v>
      </c>
      <c r="U36" s="40">
        <f>IF(AND(Projects!$I7&lt;='Cash Flow - Each Project'!U$3,Projects!$W$7&gt;='Cash Flow - Each Project'!U$3),Projects!$S7*((1+Projects!$T$7)^('Cash Flow - Each Project'!U$3-'Initial Setup'!$F$43)),0)</f>
        <v>0</v>
      </c>
      <c r="V36" s="40">
        <f>IF(AND(Projects!$I7&lt;='Cash Flow - Each Project'!V$3,Projects!$W$7&gt;='Cash Flow - Each Project'!V$3),Projects!$S7*((1+Projects!$T$7)^('Cash Flow - Each Project'!V$3-'Initial Setup'!$F$43)),0)</f>
        <v>0</v>
      </c>
      <c r="W36" s="40">
        <f>IF(AND(Projects!$I7&lt;='Cash Flow - Each Project'!W$3,Projects!$W$7&gt;='Cash Flow - Each Project'!W$3),Projects!$S7*((1+Projects!$T$7)^('Cash Flow - Each Project'!W$3-'Initial Setup'!$F$43)),0)</f>
        <v>0</v>
      </c>
      <c r="X36" s="41">
        <f>IF(AND(Projects!$I7&lt;='Cash Flow - Each Project'!X$3,Projects!$W$7&gt;='Cash Flow - Each Project'!X$3),Projects!$S7*((1+Projects!$T$7)^('Cash Flow - Each Project'!X$3-'Initial Setup'!$F$43)),0)</f>
        <v>0</v>
      </c>
      <c r="Y36" s="123">
        <f>IF(AND(Projects!$I7&lt;='Cash Flow - Each Project'!Y$3,Projects!$W$7&gt;='Cash Flow - Each Project'!Y$3),Projects!$S7*((1+Projects!$T$7)^('Cash Flow - Each Project'!Y$3-'Initial Setup'!$F$43)),0)</f>
        <v>0</v>
      </c>
      <c r="Z36" s="123">
        <f>IF(AND(Projects!$I7&lt;='Cash Flow - Each Project'!Z$3,Projects!$W$7&gt;='Cash Flow - Each Project'!Z$3),Projects!$S7*((1+Projects!$T$7)^('Cash Flow - Each Project'!Z$3-'Initial Setup'!$F$43)),0)</f>
        <v>0</v>
      </c>
      <c r="AA36" s="123">
        <f>IF(AND(Projects!$I7&lt;='Cash Flow - Each Project'!AA$3,Projects!$W$7&gt;='Cash Flow - Each Project'!AA$3),Projects!$S7*((1+Projects!$T$7)^('Cash Flow - Each Project'!AA$3-'Initial Setup'!$F$43)),0)</f>
        <v>0</v>
      </c>
      <c r="AB36" s="123">
        <f>IF(AND(Projects!$I7&lt;='Cash Flow - Each Project'!AB$3,Projects!$W$7&gt;='Cash Flow - Each Project'!AB$3),Projects!$S7*((1+Projects!$T$7)^('Cash Flow - Each Project'!AB$3-'Initial Setup'!$F$43)),0)</f>
        <v>0</v>
      </c>
      <c r="AC36" s="123">
        <f>IF(AND(Projects!$I7&lt;='Cash Flow - Each Project'!AC$3,Projects!$W$7&gt;='Cash Flow - Each Project'!AC$3),Projects!$S7*((1+Projects!$T$7)^('Cash Flow - Each Project'!AC$3-'Initial Setup'!$F$43)),0)</f>
        <v>0</v>
      </c>
      <c r="AD36" s="123">
        <f>IF(AND(Projects!$I7&lt;='Cash Flow - Each Project'!AD$3,Projects!$W$7&gt;='Cash Flow - Each Project'!AD$3),Projects!$S7*((1+Projects!$T$7)^('Cash Flow - Each Project'!AD$3-'Initial Setup'!$F$43)),0)</f>
        <v>0</v>
      </c>
      <c r="AE36" s="123">
        <f>IF(AND(Projects!$I7&lt;='Cash Flow - Each Project'!AE$3,Projects!$W$7&gt;='Cash Flow - Each Project'!AE$3),Projects!$S7*((1+Projects!$T$7)^('Cash Flow - Each Project'!AE$3-'Initial Setup'!$F$43)),0)</f>
        <v>0</v>
      </c>
      <c r="AF36" s="123">
        <f>IF(AND(Projects!$I7&lt;='Cash Flow - Each Project'!AF$3,Projects!$W$7&gt;='Cash Flow - Each Project'!AF$3),Projects!$S7*((1+Projects!$T$7)^('Cash Flow - Each Project'!AF$3-'Initial Setup'!$F$43)),0)</f>
        <v>0</v>
      </c>
      <c r="AG36" s="123">
        <f>IF(AND(Projects!$I7&lt;='Cash Flow - Each Project'!AG$3,Projects!$W$7&gt;='Cash Flow - Each Project'!AG$3),Projects!$S7*((1+Projects!$T$7)^('Cash Flow - Each Project'!AG$3-'Initial Setup'!$F$43)),0)</f>
        <v>0</v>
      </c>
      <c r="AH36" s="123">
        <f>IF(AND(Projects!$I7&lt;='Cash Flow - Each Project'!AH$3,Projects!$W$7&gt;='Cash Flow - Each Project'!AH$3),Projects!$S7*((1+Projects!$T$7)^('Cash Flow - Each Project'!AH$3-'Initial Setup'!$F$43)),0)</f>
        <v>0</v>
      </c>
      <c r="AI36" s="123">
        <f>IF(AND(Projects!$I7&lt;='Cash Flow - Each Project'!AI$3,Projects!$W$7&gt;='Cash Flow - Each Project'!AI$3),Projects!$S7*((1+Projects!$T$7)^('Cash Flow - Each Project'!AI$3-'Initial Setup'!$F$43)),0)</f>
        <v>0</v>
      </c>
      <c r="AJ36" s="123">
        <f>IF(AND(Projects!$I7&lt;='Cash Flow - Each Project'!AJ$3,Projects!$W$7&gt;='Cash Flow - Each Project'!AJ$3),Projects!$S7*((1+Projects!$T$7)^('Cash Flow - Each Project'!AJ$3-'Initial Setup'!$F$43)),0)</f>
        <v>0</v>
      </c>
      <c r="AK36" s="123">
        <f>IF(AND(Projects!$I7&lt;='Cash Flow - Each Project'!AK$3,Projects!$W$7&gt;='Cash Flow - Each Project'!AK$3),Projects!$S7*((1+Projects!$T$7)^('Cash Flow - Each Project'!AK$3-'Initial Setup'!$F$43)),0)</f>
        <v>0</v>
      </c>
      <c r="AL36" s="123">
        <f>IF(AND(Projects!$I7&lt;='Cash Flow - Each Project'!AL$3,Projects!$W$7&gt;='Cash Flow - Each Project'!AL$3),Projects!$S7*((1+Projects!$T$7)^('Cash Flow - Each Project'!AL$3-'Initial Setup'!$F$43)),0)</f>
        <v>0</v>
      </c>
      <c r="AM36" s="123">
        <f>IF(AND(Projects!$I7&lt;='Cash Flow - Each Project'!AM$3,Projects!$W$7&gt;='Cash Flow - Each Project'!AM$3),Projects!$S7*((1+Projects!$T$7)^('Cash Flow - Each Project'!AM$3-'Initial Setup'!$F$43)),0)</f>
        <v>0</v>
      </c>
      <c r="AN36" s="123">
        <f>IF(AND(Projects!$I7&lt;='Cash Flow - Each Project'!AN$3,Projects!$W$7&gt;='Cash Flow - Each Project'!AN$3),Projects!$S7*((1+Projects!$T$7)^('Cash Flow - Each Project'!AN$3-'Initial Setup'!$F$43)),0)</f>
        <v>0</v>
      </c>
      <c r="AO36" s="123">
        <f>IF(AND(Projects!$I7&lt;='Cash Flow - Each Project'!AO$3,Projects!$W$7&gt;='Cash Flow - Each Project'!AO$3),Projects!$S7*((1+Projects!$T$7)^('Cash Flow - Each Project'!AO$3-'Initial Setup'!$F$43)),0)</f>
        <v>0</v>
      </c>
      <c r="AP36" s="123">
        <f>IF(AND(Projects!$I7&lt;='Cash Flow - Each Project'!AP$3,Projects!$W$7&gt;='Cash Flow - Each Project'!AP$3),Projects!$S7*((1+Projects!$T$7)^('Cash Flow - Each Project'!AP$3-'Initial Setup'!$F$43)),0)</f>
        <v>0</v>
      </c>
      <c r="AQ36" s="123">
        <f>IF(AND(Projects!$I7&lt;='Cash Flow - Each Project'!AQ$3,Projects!$W$7&gt;='Cash Flow - Each Project'!AQ$3),Projects!$S7*((1+Projects!$T$7)^('Cash Flow - Each Project'!AQ$3-'Initial Setup'!$F$43)),0)</f>
        <v>0</v>
      </c>
      <c r="AR36" s="123">
        <f>IF(AND(Projects!$I7&lt;='Cash Flow - Each Project'!AR$3,Projects!$W$7&gt;='Cash Flow - Each Project'!AR$3),Projects!$S7*((1+Projects!$T$7)^('Cash Flow - Each Project'!AR$3-'Initial Setup'!$F$43)),0)</f>
        <v>0</v>
      </c>
      <c r="AS36" s="123">
        <f>IF(AND(Projects!$I7&lt;='Cash Flow - Each Project'!AS$3,Projects!$W$7&gt;='Cash Flow - Each Project'!AS$3),Projects!$S7*((1+Projects!$T$7)^('Cash Flow - Each Project'!AS$3-'Initial Setup'!$F$43)),0)</f>
        <v>0</v>
      </c>
      <c r="AT36" s="123">
        <f>IF(AND(Projects!$I7&lt;='Cash Flow - Each Project'!AT$3,Projects!$W$7&gt;='Cash Flow - Each Project'!AT$3),Projects!$S7*((1+Projects!$T$7)^('Cash Flow - Each Project'!AT$3-'Initial Setup'!$F$43)),0)</f>
        <v>0</v>
      </c>
      <c r="AU36" s="123">
        <f>IF(AND(Projects!$I7&lt;='Cash Flow - Each Project'!AU$3,Projects!$W$7&gt;='Cash Flow - Each Project'!AU$3),Projects!$S7*((1+Projects!$T$7)^('Cash Flow - Each Project'!AU$3-'Initial Setup'!$F$43)),0)</f>
        <v>0</v>
      </c>
      <c r="AV36" s="123">
        <f>IF(AND(Projects!$I7&lt;='Cash Flow - Each Project'!AV$3,Projects!$W$7&gt;='Cash Flow - Each Project'!AV$3),Projects!$S7*((1+Projects!$T$7)^('Cash Flow - Each Project'!AV$3-'Initial Setup'!$F$43)),0)</f>
        <v>0</v>
      </c>
      <c r="AW36" s="123">
        <f>IF(AND(Projects!$I7&lt;='Cash Flow - Each Project'!AW$3,Projects!$W$7&gt;='Cash Flow - Each Project'!AW$3),Projects!$S7*((1+Projects!$T$7)^('Cash Flow - Each Project'!AW$3-'Initial Setup'!$F$43)),0)</f>
        <v>0</v>
      </c>
      <c r="AX36" s="123">
        <f>IF(AND(Projects!$I7&lt;='Cash Flow - Each Project'!AX$3,Projects!$W$7&gt;='Cash Flow - Each Project'!AX$3),Projects!$S7*((1+Projects!$T$7)^('Cash Flow - Each Project'!AX$3-'Initial Setup'!$F$43)),0)</f>
        <v>0</v>
      </c>
    </row>
    <row r="37" spans="1:50" outlineLevel="1" x14ac:dyDescent="0.25">
      <c r="A37" s="18"/>
      <c r="B37" s="147"/>
      <c r="C37" s="194" t="s">
        <v>5</v>
      </c>
      <c r="D37" s="195"/>
      <c r="E37" s="32">
        <f>E36-E38</f>
        <v>0</v>
      </c>
      <c r="F37" s="25">
        <f>F36-F38</f>
        <v>0</v>
      </c>
      <c r="G37" s="25">
        <f t="shared" ref="G37:X37" si="189">G36-G38</f>
        <v>0</v>
      </c>
      <c r="H37" s="44">
        <f t="shared" si="189"/>
        <v>5520.4040159999995</v>
      </c>
      <c r="I37" s="28">
        <f t="shared" si="189"/>
        <v>5657.3100355967999</v>
      </c>
      <c r="J37" s="28">
        <f t="shared" si="189"/>
        <v>5797.2138553904488</v>
      </c>
      <c r="K37" s="28">
        <f t="shared" si="189"/>
        <v>5940.1779762469705</v>
      </c>
      <c r="L37" s="28">
        <f t="shared" si="189"/>
        <v>6086.2661739893611</v>
      </c>
      <c r="M37" s="28">
        <f t="shared" si="189"/>
        <v>6235.5435251411291</v>
      </c>
      <c r="N37" s="28">
        <f t="shared" si="189"/>
        <v>6388.0764331871196</v>
      </c>
      <c r="O37" s="28">
        <f t="shared" si="189"/>
        <v>6543.9326553619521</v>
      </c>
      <c r="P37" s="28">
        <f t="shared" si="189"/>
        <v>6703.1813299766909</v>
      </c>
      <c r="Q37" s="28">
        <f t="shared" si="189"/>
        <v>6865.8930042944958</v>
      </c>
      <c r="R37" s="28">
        <f t="shared" si="189"/>
        <v>7032.1396629662995</v>
      </c>
      <c r="S37" s="28">
        <f t="shared" si="189"/>
        <v>7201.9947570376771</v>
      </c>
      <c r="T37" s="28">
        <f t="shared" si="189"/>
        <v>0</v>
      </c>
      <c r="U37" s="28">
        <f t="shared" si="189"/>
        <v>0</v>
      </c>
      <c r="V37" s="28">
        <f t="shared" si="189"/>
        <v>0</v>
      </c>
      <c r="W37" s="28">
        <f t="shared" si="189"/>
        <v>0</v>
      </c>
      <c r="X37" s="25">
        <f t="shared" si="189"/>
        <v>0</v>
      </c>
      <c r="Y37" s="122">
        <f t="shared" ref="Y37:AO37" si="190">Y36-Y38</f>
        <v>0</v>
      </c>
      <c r="Z37" s="122">
        <f t="shared" si="190"/>
        <v>0</v>
      </c>
      <c r="AA37" s="122">
        <f t="shared" si="190"/>
        <v>0</v>
      </c>
      <c r="AB37" s="122">
        <f t="shared" si="190"/>
        <v>0</v>
      </c>
      <c r="AC37" s="122">
        <f t="shared" si="190"/>
        <v>0</v>
      </c>
      <c r="AD37" s="122">
        <f t="shared" si="190"/>
        <v>0</v>
      </c>
      <c r="AE37" s="122">
        <f t="shared" si="190"/>
        <v>0</v>
      </c>
      <c r="AF37" s="122">
        <f t="shared" si="190"/>
        <v>0</v>
      </c>
      <c r="AG37" s="122">
        <f t="shared" si="190"/>
        <v>0</v>
      </c>
      <c r="AH37" s="122">
        <f t="shared" si="190"/>
        <v>0</v>
      </c>
      <c r="AI37" s="122">
        <f t="shared" si="190"/>
        <v>0</v>
      </c>
      <c r="AJ37" s="122">
        <f t="shared" si="190"/>
        <v>0</v>
      </c>
      <c r="AK37" s="122">
        <f t="shared" si="190"/>
        <v>0</v>
      </c>
      <c r="AL37" s="122">
        <f t="shared" si="190"/>
        <v>0</v>
      </c>
      <c r="AM37" s="122">
        <f t="shared" si="190"/>
        <v>0</v>
      </c>
      <c r="AN37" s="122">
        <f t="shared" si="190"/>
        <v>0</v>
      </c>
      <c r="AO37" s="122">
        <f t="shared" si="190"/>
        <v>0</v>
      </c>
      <c r="AP37" s="122">
        <f t="shared" ref="AP37:AX37" si="191">AP36-AP38</f>
        <v>0</v>
      </c>
      <c r="AQ37" s="122">
        <f t="shared" si="191"/>
        <v>0</v>
      </c>
      <c r="AR37" s="122">
        <f t="shared" si="191"/>
        <v>0</v>
      </c>
      <c r="AS37" s="122">
        <f t="shared" si="191"/>
        <v>0</v>
      </c>
      <c r="AT37" s="122">
        <f t="shared" si="191"/>
        <v>0</v>
      </c>
      <c r="AU37" s="122">
        <f t="shared" si="191"/>
        <v>0</v>
      </c>
      <c r="AV37" s="122">
        <f t="shared" si="191"/>
        <v>0</v>
      </c>
      <c r="AW37" s="122">
        <f t="shared" si="191"/>
        <v>0</v>
      </c>
      <c r="AX37" s="122">
        <f t="shared" si="191"/>
        <v>0</v>
      </c>
    </row>
    <row r="38" spans="1:50" outlineLevel="1" x14ac:dyDescent="0.25">
      <c r="A38" s="18"/>
      <c r="B38" s="147"/>
      <c r="C38" s="194" t="s">
        <v>95</v>
      </c>
      <c r="D38" s="195"/>
      <c r="E38" s="107">
        <f>IFERROR((E36*Projects!$R$7*((1-Projects!$Y$7)^(E$3-Projects!$I$7)))*VLOOKUP(Projects!$H$7,'Initial Setup'!$E$46:$L$51,8,0),0)</f>
        <v>0</v>
      </c>
      <c r="F38" s="107">
        <f>IFERROR((F36*Projects!$R$7*((1-Projects!$Y$7)^(F$3-Projects!$I$7)))*VLOOKUP(Projects!$H$7,'Initial Setup'!$E$46:$L$51,8,0),0)</f>
        <v>0</v>
      </c>
      <c r="G38" s="107">
        <f>IFERROR((G36*Projects!$R$7*((1-Projects!$Y$7)^(G$3-Projects!$I$7)))*VLOOKUP(Projects!$H$7,'Initial Setup'!$E$46:$L$51,8,0),0)</f>
        <v>0</v>
      </c>
      <c r="H38" s="107">
        <f>IFERROR((H36*Projects!$R$7*((1-Projects!$Y$7)^(H$3-Projects!$I$7)))*VLOOKUP(Projects!$H$7,'Initial Setup'!$E$46:$L$51,8,0),0)</f>
        <v>2597.837184</v>
      </c>
      <c r="I38" s="107">
        <f>IFERROR((I36*Projects!$R$7*((1-Projects!$Y$7)^(I$3-Projects!$I$7)))*VLOOKUP(Projects!$H$7,'Initial Setup'!$E$46:$L$51,8,0),0)</f>
        <v>2623.2959884032007</v>
      </c>
      <c r="J38" s="107">
        <f>IFERROR((J36*Projects!$R$7*((1-Projects!$Y$7)^(J$3-Projects!$I$7)))*VLOOKUP(Projects!$H$7,'Initial Setup'!$E$46:$L$51,8,0),0)</f>
        <v>2649.004289089552</v>
      </c>
      <c r="K38" s="107">
        <f>IFERROR((K36*Projects!$R$7*((1-Projects!$Y$7)^(K$3-Projects!$I$7)))*VLOOKUP(Projects!$H$7,'Initial Setup'!$E$46:$L$51,8,0),0)</f>
        <v>2674.9645311226286</v>
      </c>
      <c r="L38" s="107">
        <f>IFERROR((L36*Projects!$R$7*((1-Projects!$Y$7)^(L$3-Projects!$I$7)))*VLOOKUP(Projects!$H$7,'Initial Setup'!$E$46:$L$51,8,0),0)</f>
        <v>2701.1791835276308</v>
      </c>
      <c r="M38" s="107">
        <f>IFERROR((M36*Projects!$R$7*((1-Projects!$Y$7)^(M$3-Projects!$I$7)))*VLOOKUP(Projects!$H$7,'Initial Setup'!$E$46:$L$51,8,0),0)</f>
        <v>2727.6507395262015</v>
      </c>
      <c r="N38" s="107">
        <f>IFERROR((N36*Projects!$R$7*((1-Projects!$Y$7)^(N$3-Projects!$I$7)))*VLOOKUP(Projects!$H$7,'Initial Setup'!$E$46:$L$51,8,0),0)</f>
        <v>2754.3817167735579</v>
      </c>
      <c r="O38" s="107">
        <f>IFERROR((O36*Projects!$R$7*((1-Projects!$Y$7)^(O$3-Projects!$I$7)))*VLOOKUP(Projects!$H$7,'Initial Setup'!$E$46:$L$51,8,0),0)</f>
        <v>2781.3746575979385</v>
      </c>
      <c r="P38" s="107">
        <f>IFERROR((P36*Projects!$R$7*((1-Projects!$Y$7)^(P$3-Projects!$I$7)))*VLOOKUP(Projects!$H$7,'Initial Setup'!$E$46:$L$51,8,0),0)</f>
        <v>2808.6321292423986</v>
      </c>
      <c r="Q38" s="107">
        <f>IFERROR((Q36*Projects!$R$7*((1-Projects!$Y$7)^(Q$3-Projects!$I$7)))*VLOOKUP(Projects!$H$7,'Initial Setup'!$E$46:$L$51,8,0),0)</f>
        <v>2836.1567241089738</v>
      </c>
      <c r="R38" s="107">
        <f>IFERROR((R36*Projects!$R$7*((1-Projects!$Y$7)^(R$3-Projects!$I$7)))*VLOOKUP(Projects!$H$7,'Initial Setup'!$E$46:$L$51,8,0),0)</f>
        <v>2863.9510600052422</v>
      </c>
      <c r="S38" s="107">
        <f>IFERROR((S36*Projects!$R$7*((1-Projects!$Y$7)^(S$3-Projects!$I$7)))*VLOOKUP(Projects!$H$7,'Initial Setup'!$E$46:$L$51,8,0),0)</f>
        <v>2892.0177803932929</v>
      </c>
      <c r="T38" s="107">
        <f>IFERROR((T36*Projects!$R$7*((1-Projects!$Y$7)^(T$3-Projects!$I$7)))*VLOOKUP(Projects!$H$7,'Initial Setup'!$E$46:$L$51,8,0),0)</f>
        <v>0</v>
      </c>
      <c r="U38" s="107">
        <f>IFERROR((U36*Projects!$R$7*((1-Projects!$Y$7)^(U$3-Projects!$I$7)))*VLOOKUP(Projects!$H$7,'Initial Setup'!$E$46:$L$51,8,0),0)</f>
        <v>0</v>
      </c>
      <c r="V38" s="107">
        <f>IFERROR((V36*Projects!$R$7*((1-Projects!$Y$7)^(V$3-Projects!$I$7)))*VLOOKUP(Projects!$H$7,'Initial Setup'!$E$46:$L$51,8,0),0)</f>
        <v>0</v>
      </c>
      <c r="W38" s="107">
        <f>IFERROR((W36*Projects!$R$7*((1-Projects!$Y$7)^(W$3-Projects!$I$7)))*VLOOKUP(Projects!$H$7,'Initial Setup'!$E$46:$L$51,8,0),0)</f>
        <v>0</v>
      </c>
      <c r="X38" s="45">
        <f>IFERROR((X36*Projects!$R$7*((1-Projects!$Y$7)^(X$3-Projects!$I$7)))*VLOOKUP(Projects!$H$7,'Initial Setup'!$E$46:$L$51,8,0),0)</f>
        <v>0</v>
      </c>
      <c r="Y38" s="123">
        <f>IFERROR((Y36*Projects!$R$7*((1-Projects!$Y$7)^(Y$3-Projects!$I$7)))*VLOOKUP(Projects!$H$7,'Initial Setup'!$E$46:$L$51,8,0),0)</f>
        <v>0</v>
      </c>
      <c r="Z38" s="123">
        <f>IFERROR((Z36*Projects!$R$7*((1-Projects!$Y$7)^(Z$3-Projects!$I$7)))*VLOOKUP(Projects!$H$7,'Initial Setup'!$E$46:$L$51,8,0),0)</f>
        <v>0</v>
      </c>
      <c r="AA38" s="123">
        <f>IFERROR((AA36*Projects!$R$7*((1-Projects!$Y$7)^(AA$3-Projects!$I$7)))*VLOOKUP(Projects!$H$7,'Initial Setup'!$E$46:$L$51,8,0),0)</f>
        <v>0</v>
      </c>
      <c r="AB38" s="123">
        <f>IFERROR((AB36*Projects!$R$7*((1-Projects!$Y$7)^(AB$3-Projects!$I$7)))*VLOOKUP(Projects!$H$7,'Initial Setup'!$E$46:$L$51,8,0),0)</f>
        <v>0</v>
      </c>
      <c r="AC38" s="123">
        <f>IFERROR((AC36*Projects!$R$7*((1-Projects!$Y$7)^(AC$3-Projects!$I$7)))*VLOOKUP(Projects!$H$7,'Initial Setup'!$E$46:$L$51,8,0),0)</f>
        <v>0</v>
      </c>
      <c r="AD38" s="123">
        <f>IFERROR((AD36*Projects!$R$7*((1-Projects!$Y$7)^(AD$3-Projects!$I$7)))*VLOOKUP(Projects!$H$7,'Initial Setup'!$E$46:$L$51,8,0),0)</f>
        <v>0</v>
      </c>
      <c r="AE38" s="123">
        <f>IFERROR((AE36*Projects!$R$7*((1-Projects!$Y$7)^(AE$3-Projects!$I$7)))*VLOOKUP(Projects!$H$7,'Initial Setup'!$E$46:$L$51,8,0),0)</f>
        <v>0</v>
      </c>
      <c r="AF38" s="123">
        <f>IFERROR((AF36*Projects!$R$7*((1-Projects!$Y$7)^(AF$3-Projects!$I$7)))*VLOOKUP(Projects!$H$7,'Initial Setup'!$E$46:$L$51,8,0),0)</f>
        <v>0</v>
      </c>
      <c r="AG38" s="123">
        <f>IFERROR((AG36*Projects!$R$7*((1-Projects!$Y$7)^(AG$3-Projects!$I$7)))*VLOOKUP(Projects!$H$7,'Initial Setup'!$E$46:$L$51,8,0),0)</f>
        <v>0</v>
      </c>
      <c r="AH38" s="123">
        <f>IFERROR((AH36*Projects!$R$7*((1-Projects!$Y$7)^(AH$3-Projects!$I$7)))*VLOOKUP(Projects!$H$7,'Initial Setup'!$E$46:$L$51,8,0),0)</f>
        <v>0</v>
      </c>
      <c r="AI38" s="123">
        <f>IFERROR((AI36*Projects!$R$7*((1-Projects!$Y$7)^(AI$3-Projects!$I$7)))*VLOOKUP(Projects!$H$7,'Initial Setup'!$E$46:$L$51,8,0),0)</f>
        <v>0</v>
      </c>
      <c r="AJ38" s="123">
        <f>IFERROR((AJ36*Projects!$R$7*((1-Projects!$Y$7)^(AJ$3-Projects!$I$7)))*VLOOKUP(Projects!$H$7,'Initial Setup'!$E$46:$L$51,8,0),0)</f>
        <v>0</v>
      </c>
      <c r="AK38" s="123">
        <f>IFERROR((AK36*Projects!$R$7*((1-Projects!$Y$7)^(AK$3-Projects!$I$7)))*VLOOKUP(Projects!$H$7,'Initial Setup'!$E$46:$L$51,8,0),0)</f>
        <v>0</v>
      </c>
      <c r="AL38" s="123">
        <f>IFERROR((AL36*Projects!$R$7*((1-Projects!$Y$7)^(AL$3-Projects!$I$7)))*VLOOKUP(Projects!$H$7,'Initial Setup'!$E$46:$L$51,8,0),0)</f>
        <v>0</v>
      </c>
      <c r="AM38" s="123">
        <f>IFERROR((AM36*Projects!$R$7*((1-Projects!$Y$7)^(AM$3-Projects!$I$7)))*VLOOKUP(Projects!$H$7,'Initial Setup'!$E$46:$L$51,8,0),0)</f>
        <v>0</v>
      </c>
      <c r="AN38" s="123">
        <f>IFERROR((AN36*Projects!$R$7*((1-Projects!$Y$7)^(AN$3-Projects!$I$7)))*VLOOKUP(Projects!$H$7,'Initial Setup'!$E$46:$L$51,8,0),0)</f>
        <v>0</v>
      </c>
      <c r="AO38" s="123">
        <f>IFERROR((AO36*Projects!$R$7*((1-Projects!$Y$7)^(AO$3-Projects!$I$7)))*VLOOKUP(Projects!$H$7,'Initial Setup'!$E$46:$L$51,8,0),0)</f>
        <v>0</v>
      </c>
      <c r="AP38" s="123">
        <f>IFERROR((AP36*Projects!$R$7*((1-Projects!$Y$7)^(AP$3-Projects!$I$7)))*VLOOKUP(Projects!$H$7,'Initial Setup'!$E$46:$L$51,8,0),0)</f>
        <v>0</v>
      </c>
      <c r="AQ38" s="123">
        <f>IFERROR((AQ36*Projects!$R$7*((1-Projects!$Y$7)^(AQ$3-Projects!$I$7)))*VLOOKUP(Projects!$H$7,'Initial Setup'!$E$46:$L$51,8,0),0)</f>
        <v>0</v>
      </c>
      <c r="AR38" s="123">
        <f>IFERROR((AR36*Projects!$R$7*((1-Projects!$Y$7)^(AR$3-Projects!$I$7)))*VLOOKUP(Projects!$H$7,'Initial Setup'!$E$46:$L$51,8,0),0)</f>
        <v>0</v>
      </c>
      <c r="AS38" s="123">
        <f>IFERROR((AS36*Projects!$R$7*((1-Projects!$Y$7)^(AS$3-Projects!$I$7)))*VLOOKUP(Projects!$H$7,'Initial Setup'!$E$46:$L$51,8,0),0)</f>
        <v>0</v>
      </c>
      <c r="AT38" s="123">
        <f>IFERROR((AT36*Projects!$R$7*((1-Projects!$Y$7)^(AT$3-Projects!$I$7)))*VLOOKUP(Projects!$H$7,'Initial Setup'!$E$46:$L$51,8,0),0)</f>
        <v>0</v>
      </c>
      <c r="AU38" s="123">
        <f>IFERROR((AU36*Projects!$R$7*((1-Projects!$Y$7)^(AU$3-Projects!$I$7)))*VLOOKUP(Projects!$H$7,'Initial Setup'!$E$46:$L$51,8,0),0)</f>
        <v>0</v>
      </c>
      <c r="AV38" s="123">
        <f>IFERROR((AV36*Projects!$R$7*((1-Projects!$Y$7)^(AV$3-Projects!$I$7)))*VLOOKUP(Projects!$H$7,'Initial Setup'!$E$46:$L$51,8,0),0)</f>
        <v>0</v>
      </c>
      <c r="AW38" s="123">
        <f>IFERROR((AW36*Projects!$R$7*((1-Projects!$Y$7)^(AW$3-Projects!$I$7)))*VLOOKUP(Projects!$H$7,'Initial Setup'!$E$46:$L$51,8,0),0)</f>
        <v>0</v>
      </c>
      <c r="AX38" s="123">
        <f>IFERROR((AX36*Projects!$R$7*((1-Projects!$Y$7)^(AX$3-Projects!$I$7)))*VLOOKUP(Projects!$H$7,'Initial Setup'!$E$46:$L$51,8,0),0)</f>
        <v>0</v>
      </c>
    </row>
    <row r="39" spans="1:50" ht="6" customHeight="1" outlineLevel="1" x14ac:dyDescent="0.25">
      <c r="A39" s="18"/>
      <c r="B39" s="147"/>
      <c r="C39" s="18"/>
      <c r="D39" s="18"/>
      <c r="E39" s="51"/>
      <c r="F39" s="50"/>
      <c r="G39" s="50"/>
      <c r="H39" s="50"/>
      <c r="I39" s="50"/>
      <c r="J39" s="50"/>
      <c r="K39" s="50"/>
      <c r="L39" s="50"/>
      <c r="M39" s="50"/>
      <c r="N39" s="50"/>
      <c r="O39" s="50"/>
      <c r="P39" s="50"/>
      <c r="Q39" s="50"/>
      <c r="R39" s="50"/>
      <c r="S39" s="50"/>
      <c r="T39" s="50"/>
      <c r="U39" s="50"/>
      <c r="V39" s="50"/>
      <c r="W39" s="50"/>
      <c r="X39" s="50"/>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row>
    <row r="40" spans="1:50" outlineLevel="1" x14ac:dyDescent="0.25">
      <c r="A40" s="18"/>
      <c r="B40" s="147"/>
      <c r="C40" s="23" t="str">
        <f>"AEC Reinvested ("&amp;TEXT(Projects!U7,"0%")&amp;" → "&amp;TEXT(Projects!V7,"0%")&amp;")"</f>
        <v>AEC Reinvested (100% → 50%)</v>
      </c>
      <c r="D40" s="101" t="s">
        <v>23</v>
      </c>
      <c r="E40" s="28">
        <f>MIN(E38*Projects!$U$7,IF(AND(IF(AND(E38*IF(D49&lt;=0,Projects!$U$7,Projects!$V$7)&gt;ABS(D49),D49&lt;0),MAX((D49*-1)-D43+0.001,E38*Projects!$V$7),E38*IF(D49&lt;=0,Projects!$U$7,Projects!$V$7))&lt;ABS(E43),E43&lt;0),ABS(E43),IF(AND(E38*IF(D49&lt;=0,Projects!$U$7,Projects!$V$7)&gt;ABS(D49),D49&lt;0),MAX((D49*-1)-D43+0.001,E38*Projects!$V$7),E38*IF(D49&lt;=0,Projects!$U$7,Projects!$V$7))))</f>
        <v>0</v>
      </c>
      <c r="F40" s="28">
        <f>MIN(F38*Projects!$U$7,IF(AND(IF(AND(F38*IF(E49&lt;=0,Projects!$U$7,Projects!$V$7)&gt;ABS(E49),E49&lt;0),MAX((E49*-1)-E43+0.001,F38*Projects!$V$7),F38*IF(E49&lt;=0,Projects!$U$7,Projects!$V$7))&lt;ABS(F43),F43&lt;0),ABS(F43),IF(AND(F38*IF(E49&lt;=0,Projects!$U$7,Projects!$V$7)&gt;ABS(E49),E49&lt;0),MAX((E49*-1)-E43+0.001,F38*Projects!$V$7),F38*IF(E49&lt;=0,Projects!$U$7,Projects!$V$7))))</f>
        <v>0</v>
      </c>
      <c r="G40" s="28">
        <f>MIN(G38*Projects!$U$7,IF(AND(IF(AND(G38*IF(F49&lt;=0,Projects!$U$7,Projects!$V$7)&gt;ABS(F49),F49&lt;0),MAX((F49*-1)-F43+0.001,G38*Projects!$V$7),G38*IF(F49&lt;=0,Projects!$U$7,Projects!$V$7))&lt;ABS(G43),G43&lt;0),ABS(G43),IF(AND(G38*IF(F49&lt;=0,Projects!$U$7,Projects!$V$7)&gt;ABS(F49),F49&lt;0),MAX((F49*-1)-F43+0.001,G38*Projects!$V$7),G38*IF(F49&lt;=0,Projects!$U$7,Projects!$V$7))))</f>
        <v>0</v>
      </c>
      <c r="H40" s="28">
        <f>MIN(H38*Projects!$U$7,IF(AND(IF(AND(H38*IF(G49&lt;=0,Projects!$U$7,Projects!$V$7)&gt;ABS(G49),G49&lt;0),MAX((G49*-1)-G43+0.001,H38*Projects!$V$7),H38*IF(G49&lt;=0,Projects!$U$7,Projects!$V$7))&lt;ABS(H43),H43&lt;0),ABS(H43),IF(AND(H38*IF(G49&lt;=0,Projects!$U$7,Projects!$V$7)&gt;ABS(G49),G49&lt;0),MAX((G49*-1)-G43+0.001,H38*Projects!$V$7),H38*IF(G49&lt;=0,Projects!$U$7,Projects!$V$7))))</f>
        <v>2597.837184</v>
      </c>
      <c r="I40" s="28">
        <f>MIN(I38*Projects!$U$7,IF(AND(IF(AND(I38*IF(H49&lt;=0,Projects!$U$7,Projects!$V$7)&gt;ABS(H49),H49&lt;0),MAX((H49*-1)-H43+0.001,I38*Projects!$V$7),I38*IF(H49&lt;=0,Projects!$U$7,Projects!$V$7))&lt;ABS(I43),I43&lt;0),ABS(I43),IF(AND(I38*IF(H49&lt;=0,Projects!$U$7,Projects!$V$7)&gt;ABS(H49),H49&lt;0),MAX((H49*-1)-H43+0.001,I38*Projects!$V$7),I38*IF(H49&lt;=0,Projects!$U$7,Projects!$V$7))))</f>
        <v>1311.6479942016003</v>
      </c>
      <c r="J40" s="28">
        <f>MIN(J38*Projects!$U$7,IF(AND(IF(AND(J38*IF(I49&lt;=0,Projects!$U$7,Projects!$V$7)&gt;ABS(I49),I49&lt;0),MAX((I49*-1)-I43+0.001,J38*Projects!$V$7),J38*IF(I49&lt;=0,Projects!$U$7,Projects!$V$7))&lt;ABS(J43),J43&lt;0),ABS(J43),IF(AND(J38*IF(I49&lt;=0,Projects!$U$7,Projects!$V$7)&gt;ABS(I49),I49&lt;0),MAX((I49*-1)-I43+0.001,J38*Projects!$V$7),J38*IF(I49&lt;=0,Projects!$U$7,Projects!$V$7))))</f>
        <v>1324.502144544776</v>
      </c>
      <c r="K40" s="28">
        <f>MIN(K38*Projects!$U$7,IF(AND(IF(AND(K38*IF(J49&lt;=0,Projects!$U$7,Projects!$V$7)&gt;ABS(J49),J49&lt;0),MAX((J49*-1)-J43+0.001,K38*Projects!$V$7),K38*IF(J49&lt;=0,Projects!$U$7,Projects!$V$7))&lt;ABS(K43),K43&lt;0),ABS(K43),IF(AND(K38*IF(J49&lt;=0,Projects!$U$7,Projects!$V$7)&gt;ABS(J49),J49&lt;0),MAX((J49*-1)-J43+0.001,K38*Projects!$V$7),K38*IF(J49&lt;=0,Projects!$U$7,Projects!$V$7))))</f>
        <v>1337.4822655613143</v>
      </c>
      <c r="L40" s="28">
        <f>MIN(L38*Projects!$U$7,IF(AND(IF(AND(L38*IF(K49&lt;=0,Projects!$U$7,Projects!$V$7)&gt;ABS(K49),K49&lt;0),MAX((K49*-1)-K43+0.001,L38*Projects!$V$7),L38*IF(K49&lt;=0,Projects!$U$7,Projects!$V$7))&lt;ABS(L43),L43&lt;0),ABS(L43),IF(AND(L38*IF(K49&lt;=0,Projects!$U$7,Projects!$V$7)&gt;ABS(K49),K49&lt;0),MAX((K49*-1)-K43+0.001,L38*Projects!$V$7),L38*IF(K49&lt;=0,Projects!$U$7,Projects!$V$7))))</f>
        <v>1350.5895917638154</v>
      </c>
      <c r="M40" s="28">
        <f>MIN(M38*Projects!$U$7,IF(AND(IF(AND(M38*IF(L49&lt;=0,Projects!$U$7,Projects!$V$7)&gt;ABS(L49),L49&lt;0),MAX((L49*-1)-L43+0.001,M38*Projects!$V$7),M38*IF(L49&lt;=0,Projects!$U$7,Projects!$V$7))&lt;ABS(M43),M43&lt;0),ABS(M43),IF(AND(M38*IF(L49&lt;=0,Projects!$U$7,Projects!$V$7)&gt;ABS(L49),L49&lt;0),MAX((L49*-1)-L43+0.001,M38*Projects!$V$7),M38*IF(L49&lt;=0,Projects!$U$7,Projects!$V$7))))</f>
        <v>1363.8253697631008</v>
      </c>
      <c r="N40" s="28">
        <f>MIN(N38*Projects!$U$7,IF(AND(IF(AND(N38*IF(M49&lt;=0,Projects!$U$7,Projects!$V$7)&gt;ABS(M49),M49&lt;0),MAX((M49*-1)-M43+0.001,N38*Projects!$V$7),N38*IF(M49&lt;=0,Projects!$U$7,Projects!$V$7))&lt;ABS(N43),N43&lt;0),ABS(N43),IF(AND(N38*IF(M49&lt;=0,Projects!$U$7,Projects!$V$7)&gt;ABS(M49),M49&lt;0),MAX((M49*-1)-M43+0.001,N38*Projects!$V$7),N38*IF(M49&lt;=0,Projects!$U$7,Projects!$V$7))))</f>
        <v>1377.1908583867789</v>
      </c>
      <c r="O40" s="28">
        <f>MIN(O38*Projects!$U$7,IF(AND(IF(AND(O38*IF(N49&lt;=0,Projects!$U$7,Projects!$V$7)&gt;ABS(N49),N49&lt;0),MAX((N49*-1)-N43+0.001,O38*Projects!$V$7),O38*IF(N49&lt;=0,Projects!$U$7,Projects!$V$7))&lt;ABS(O43),O43&lt;0),ABS(O43),IF(AND(O38*IF(N49&lt;=0,Projects!$U$7,Projects!$V$7)&gt;ABS(N49),N49&lt;0),MAX((N49*-1)-N43+0.001,O38*Projects!$V$7),O38*IF(N49&lt;=0,Projects!$U$7,Projects!$V$7))))</f>
        <v>1390.6873287989692</v>
      </c>
      <c r="P40" s="28">
        <f>MIN(P38*Projects!$U$7,IF(AND(IF(AND(P38*IF(O49&lt;=0,Projects!$U$7,Projects!$V$7)&gt;ABS(O49),O49&lt;0),MAX((O49*-1)-O43+0.001,P38*Projects!$V$7),P38*IF(O49&lt;=0,Projects!$U$7,Projects!$V$7))&lt;ABS(P43),P43&lt;0),ABS(P43),IF(AND(P38*IF(O49&lt;=0,Projects!$U$7,Projects!$V$7)&gt;ABS(O49),O49&lt;0),MAX((O49*-1)-O43+0.001,P38*Projects!$V$7),P38*IF(O49&lt;=0,Projects!$U$7,Projects!$V$7))))</f>
        <v>1404.3160646211993</v>
      </c>
      <c r="Q40" s="28">
        <f>MIN(Q38*Projects!$U$7,IF(AND(IF(AND(Q38*IF(P49&lt;=0,Projects!$U$7,Projects!$V$7)&gt;ABS(P49),P49&lt;0),MAX((P49*-1)-P43+0.001,Q38*Projects!$V$7),Q38*IF(P49&lt;=0,Projects!$U$7,Projects!$V$7))&lt;ABS(Q43),Q43&lt;0),ABS(Q43),IF(AND(Q38*IF(P49&lt;=0,Projects!$U$7,Projects!$V$7)&gt;ABS(P49),P49&lt;0),MAX((P49*-1)-P43+0.001,Q38*Projects!$V$7),Q38*IF(P49&lt;=0,Projects!$U$7,Projects!$V$7))))</f>
        <v>1418.0783620544869</v>
      </c>
      <c r="R40" s="28">
        <f>MIN(R38*Projects!$U$7,IF(AND(IF(AND(R38*IF(Q49&lt;=0,Projects!$U$7,Projects!$V$7)&gt;ABS(Q49),Q49&lt;0),MAX((Q49*-1)-Q43+0.001,R38*Projects!$V$7),R38*IF(Q49&lt;=0,Projects!$U$7,Projects!$V$7))&lt;ABS(R43),R43&lt;0),ABS(R43),IF(AND(R38*IF(Q49&lt;=0,Projects!$U$7,Projects!$V$7)&gt;ABS(Q49),Q49&lt;0),MAX((Q49*-1)-Q43+0.001,R38*Projects!$V$7),R38*IF(Q49&lt;=0,Projects!$U$7,Projects!$V$7))))</f>
        <v>1431.9755300026211</v>
      </c>
      <c r="S40" s="28">
        <f>MIN(S38*Projects!$U$7,IF(AND(IF(AND(S38*IF(R49&lt;=0,Projects!$U$7,Projects!$V$7)&gt;ABS(R49),R49&lt;0),MAX((R49*-1)-R43+0.001,S38*Projects!$V$7),S38*IF(R49&lt;=0,Projects!$U$7,Projects!$V$7))&lt;ABS(S43),S43&lt;0),ABS(S43),IF(AND(S38*IF(R49&lt;=0,Projects!$U$7,Projects!$V$7)&gt;ABS(R49),R49&lt;0),MAX((R49*-1)-R43+0.001,S38*Projects!$V$7),S38*IF(R49&lt;=0,Projects!$U$7,Projects!$V$7))))</f>
        <v>1446.0088901966465</v>
      </c>
      <c r="T40" s="28">
        <f>MIN(T38*Projects!$U$7,IF(AND(IF(AND(T38*IF(S49&lt;=0,Projects!$U$7,Projects!$V$7)&gt;ABS(S49),S49&lt;0),MAX((S49*-1)-S43+0.001,T38*Projects!$V$7),T38*IF(S49&lt;=0,Projects!$U$7,Projects!$V$7))&lt;ABS(T43),T43&lt;0),ABS(T43),IF(AND(T38*IF(S49&lt;=0,Projects!$U$7,Projects!$V$7)&gt;ABS(S49),S49&lt;0),MAX((S49*-1)-S43+0.001,T38*Projects!$V$7),T38*IF(S49&lt;=0,Projects!$U$7,Projects!$V$7))))</f>
        <v>0</v>
      </c>
      <c r="U40" s="28">
        <f>MIN(U38*Projects!$U$7,IF(AND(IF(AND(U38*IF(T49&lt;=0,Projects!$U$7,Projects!$V$7)&gt;ABS(T49),T49&lt;0),MAX((T49*-1)-T43+0.001,U38*Projects!$V$7),U38*IF(T49&lt;=0,Projects!$U$7,Projects!$V$7))&lt;ABS(U43),U43&lt;0),ABS(U43),IF(AND(U38*IF(T49&lt;=0,Projects!$U$7,Projects!$V$7)&gt;ABS(T49),T49&lt;0),MAX((T49*-1)-T43+0.001,U38*Projects!$V$7),U38*IF(T49&lt;=0,Projects!$U$7,Projects!$V$7))))</f>
        <v>0</v>
      </c>
      <c r="V40" s="28">
        <f>MIN(V38*Projects!$U$7,IF(AND(IF(AND(V38*IF(U49&lt;=0,Projects!$U$7,Projects!$V$7)&gt;ABS(U49),U49&lt;0),MAX((U49*-1)-U43+0.001,V38*Projects!$V$7),V38*IF(U49&lt;=0,Projects!$U$7,Projects!$V$7))&lt;ABS(V43),V43&lt;0),ABS(V43),IF(AND(V38*IF(U49&lt;=0,Projects!$U$7,Projects!$V$7)&gt;ABS(U49),U49&lt;0),MAX((U49*-1)-U43+0.001,V38*Projects!$V$7),V38*IF(U49&lt;=0,Projects!$U$7,Projects!$V$7))))</f>
        <v>0</v>
      </c>
      <c r="W40" s="28">
        <f>MIN(W38*Projects!$U$7,IF(AND(IF(AND(W38*IF(V49&lt;=0,Projects!$U$7,Projects!$V$7)&gt;ABS(V49),V49&lt;0),MAX((V49*-1)-V43+0.001,W38*Projects!$V$7),W38*IF(V49&lt;=0,Projects!$U$7,Projects!$V$7))&lt;ABS(W43),W43&lt;0),ABS(W43),IF(AND(W38*IF(V49&lt;=0,Projects!$U$7,Projects!$V$7)&gt;ABS(V49),V49&lt;0),MAX((V49*-1)-V43+0.001,W38*Projects!$V$7),W38*IF(V49&lt;=0,Projects!$U$7,Projects!$V$7))))</f>
        <v>0</v>
      </c>
      <c r="X40" s="96">
        <f>MIN(X38*Projects!$U$7,IF(AND(IF(AND(X38*IF(W49&lt;=0,Projects!$U$7,Projects!$V$7)&gt;ABS(W49),W49&lt;0),MAX((W49*-1)-W43+0.001,X38*Projects!$V$7),X38*IF(W49&lt;=0,Projects!$U$7,Projects!$V$7))&lt;ABS(X43),X43&lt;0),ABS(X43),IF(AND(X38*IF(W49&lt;=0,Projects!$U$7,Projects!$V$7)&gt;ABS(W49),W49&lt;0),MAX((W49*-1)-W43+0.001,X38*Projects!$V$7),X38*IF(W49&lt;=0,Projects!$U$7,Projects!$V$7))))</f>
        <v>0</v>
      </c>
      <c r="Y40" s="122">
        <f>MIN(Y38*Projects!$U$7,IF(AND(IF(AND(Y38*IF(X49&lt;=0,Projects!$U$7,Projects!$V$7)&gt;ABS(X49),X49&lt;0),MAX((X49*-1)-X43+0.001,Y38*Projects!$V$7),Y38*IF(X49&lt;=0,Projects!$U$7,Projects!$V$7))&lt;ABS(Y43),Y43&lt;0),ABS(Y43),IF(AND(Y38*IF(X49&lt;=0,Projects!$U$7,Projects!$V$7)&gt;ABS(X49),X49&lt;0),MAX((X49*-1)-X43+0.001,Y38*Projects!$V$7),Y38*IF(X49&lt;=0,Projects!$U$7,Projects!$V$7))))</f>
        <v>0</v>
      </c>
      <c r="Z40" s="122">
        <f>MIN(Z38*Projects!$U$7,IF(AND(IF(AND(Z38*IF(Y49&lt;=0,Projects!$U$7,Projects!$V$7)&gt;ABS(Y49),Y49&lt;0),MAX((Y49*-1)-Y43+0.001,Z38*Projects!$V$7),Z38*IF(Y49&lt;=0,Projects!$U$7,Projects!$V$7))&lt;ABS(Z43),Z43&lt;0),ABS(Z43),IF(AND(Z38*IF(Y49&lt;=0,Projects!$U$7,Projects!$V$7)&gt;ABS(Y49),Y49&lt;0),MAX((Y49*-1)-Y43+0.001,Z38*Projects!$V$7),Z38*IF(Y49&lt;=0,Projects!$U$7,Projects!$V$7))))</f>
        <v>0</v>
      </c>
      <c r="AA40" s="122">
        <f>MIN(AA38*Projects!$U$7,IF(AND(IF(AND(AA38*IF(Z49&lt;=0,Projects!$U$7,Projects!$V$7)&gt;ABS(Z49),Z49&lt;0),MAX((Z49*-1)-Z43+0.001,AA38*Projects!$V$7),AA38*IF(Z49&lt;=0,Projects!$U$7,Projects!$V$7))&lt;ABS(AA43),AA43&lt;0),ABS(AA43),IF(AND(AA38*IF(Z49&lt;=0,Projects!$U$7,Projects!$V$7)&gt;ABS(Z49),Z49&lt;0),MAX((Z49*-1)-Z43+0.001,AA38*Projects!$V$7),AA38*IF(Z49&lt;=0,Projects!$U$7,Projects!$V$7))))</f>
        <v>0</v>
      </c>
      <c r="AB40" s="122">
        <f>MIN(AB38*Projects!$U$7,IF(AND(IF(AND(AB38*IF(AA49&lt;=0,Projects!$U$7,Projects!$V$7)&gt;ABS(AA49),AA49&lt;0),MAX((AA49*-1)-AA43+0.001,AB38*Projects!$V$7),AB38*IF(AA49&lt;=0,Projects!$U$7,Projects!$V$7))&lt;ABS(AB43),AB43&lt;0),ABS(AB43),IF(AND(AB38*IF(AA49&lt;=0,Projects!$U$7,Projects!$V$7)&gt;ABS(AA49),AA49&lt;0),MAX((AA49*-1)-AA43+0.001,AB38*Projects!$V$7),AB38*IF(AA49&lt;=0,Projects!$U$7,Projects!$V$7))))</f>
        <v>0</v>
      </c>
      <c r="AC40" s="122">
        <f>MIN(AC38*Projects!$U$7,IF(AND(IF(AND(AC38*IF(AB49&lt;=0,Projects!$U$7,Projects!$V$7)&gt;ABS(AB49),AB49&lt;0),MAX((AB49*-1)-AB43+0.001,AC38*Projects!$V$7),AC38*IF(AB49&lt;=0,Projects!$U$7,Projects!$V$7))&lt;ABS(AC43),AC43&lt;0),ABS(AC43),IF(AND(AC38*IF(AB49&lt;=0,Projects!$U$7,Projects!$V$7)&gt;ABS(AB49),AB49&lt;0),MAX((AB49*-1)-AB43+0.001,AC38*Projects!$V$7),AC38*IF(AB49&lt;=0,Projects!$U$7,Projects!$V$7))))</f>
        <v>0</v>
      </c>
      <c r="AD40" s="122">
        <f>MIN(AD38*Projects!$U$7,IF(AND(IF(AND(AD38*IF(AC49&lt;=0,Projects!$U$7,Projects!$V$7)&gt;ABS(AC49),AC49&lt;0),MAX((AC49*-1)-AC43+0.001,AD38*Projects!$V$7),AD38*IF(AC49&lt;=0,Projects!$U$7,Projects!$V$7))&lt;ABS(AD43),AD43&lt;0),ABS(AD43),IF(AND(AD38*IF(AC49&lt;=0,Projects!$U$7,Projects!$V$7)&gt;ABS(AC49),AC49&lt;0),MAX((AC49*-1)-AC43+0.001,AD38*Projects!$V$7),AD38*IF(AC49&lt;=0,Projects!$U$7,Projects!$V$7))))</f>
        <v>0</v>
      </c>
      <c r="AE40" s="122">
        <f>MIN(AE38*Projects!$U$7,IF(AND(IF(AND(AE38*IF(AD49&lt;=0,Projects!$U$7,Projects!$V$7)&gt;ABS(AD49),AD49&lt;0),MAX((AD49*-1)-AD43+0.001,AE38*Projects!$V$7),AE38*IF(AD49&lt;=0,Projects!$U$7,Projects!$V$7))&lt;ABS(AE43),AE43&lt;0),ABS(AE43),IF(AND(AE38*IF(AD49&lt;=0,Projects!$U$7,Projects!$V$7)&gt;ABS(AD49),AD49&lt;0),MAX((AD49*-1)-AD43+0.001,AE38*Projects!$V$7),AE38*IF(AD49&lt;=0,Projects!$U$7,Projects!$V$7))))</f>
        <v>0</v>
      </c>
      <c r="AF40" s="122">
        <f>MIN(AF38*Projects!$U$7,IF(AND(IF(AND(AF38*IF(AE49&lt;=0,Projects!$U$7,Projects!$V$7)&gt;ABS(AE49),AE49&lt;0),MAX((AE49*-1)-AE43+0.001,AF38*Projects!$V$7),AF38*IF(AE49&lt;=0,Projects!$U$7,Projects!$V$7))&lt;ABS(AF43),AF43&lt;0),ABS(AF43),IF(AND(AF38*IF(AE49&lt;=0,Projects!$U$7,Projects!$V$7)&gt;ABS(AE49),AE49&lt;0),MAX((AE49*-1)-AE43+0.001,AF38*Projects!$V$7),AF38*IF(AE49&lt;=0,Projects!$U$7,Projects!$V$7))))</f>
        <v>0</v>
      </c>
      <c r="AG40" s="122">
        <f>MIN(AG38*Projects!$U$7,IF(AND(IF(AND(AG38*IF(AF49&lt;=0,Projects!$U$7,Projects!$V$7)&gt;ABS(AF49),AF49&lt;0),MAX((AF49*-1)-AF43+0.001,AG38*Projects!$V$7),AG38*IF(AF49&lt;=0,Projects!$U$7,Projects!$V$7))&lt;ABS(AG43),AG43&lt;0),ABS(AG43),IF(AND(AG38*IF(AF49&lt;=0,Projects!$U$7,Projects!$V$7)&gt;ABS(AF49),AF49&lt;0),MAX((AF49*-1)-AF43+0.001,AG38*Projects!$V$7),AG38*IF(AF49&lt;=0,Projects!$U$7,Projects!$V$7))))</f>
        <v>0</v>
      </c>
      <c r="AH40" s="122">
        <f>MIN(AH38*Projects!$U$7,IF(AND(IF(AND(AH38*IF(AG49&lt;=0,Projects!$U$7,Projects!$V$7)&gt;ABS(AG49),AG49&lt;0),MAX((AG49*-1)-AG43+0.001,AH38*Projects!$V$7),AH38*IF(AG49&lt;=0,Projects!$U$7,Projects!$V$7))&lt;ABS(AH43),AH43&lt;0),ABS(AH43),IF(AND(AH38*IF(AG49&lt;=0,Projects!$U$7,Projects!$V$7)&gt;ABS(AG49),AG49&lt;0),MAX((AG49*-1)-AG43+0.001,AH38*Projects!$V$7),AH38*IF(AG49&lt;=0,Projects!$U$7,Projects!$V$7))))</f>
        <v>0</v>
      </c>
      <c r="AI40" s="122">
        <f>MIN(AI38*Projects!$U$7,IF(AND(IF(AND(AI38*IF(AH49&lt;=0,Projects!$U$7,Projects!$V$7)&gt;ABS(AH49),AH49&lt;0),MAX((AH49*-1)-AH43+0.001,AI38*Projects!$V$7),AI38*IF(AH49&lt;=0,Projects!$U$7,Projects!$V$7))&lt;ABS(AI43),AI43&lt;0),ABS(AI43),IF(AND(AI38*IF(AH49&lt;=0,Projects!$U$7,Projects!$V$7)&gt;ABS(AH49),AH49&lt;0),MAX((AH49*-1)-AH43+0.001,AI38*Projects!$V$7),AI38*IF(AH49&lt;=0,Projects!$U$7,Projects!$V$7))))</f>
        <v>0</v>
      </c>
      <c r="AJ40" s="122">
        <f>MIN(AJ38*Projects!$U$7,IF(AND(IF(AND(AJ38*IF(AI49&lt;=0,Projects!$U$7,Projects!$V$7)&gt;ABS(AI49),AI49&lt;0),MAX((AI49*-1)-AI43+0.001,AJ38*Projects!$V$7),AJ38*IF(AI49&lt;=0,Projects!$U$7,Projects!$V$7))&lt;ABS(AJ43),AJ43&lt;0),ABS(AJ43),IF(AND(AJ38*IF(AI49&lt;=0,Projects!$U$7,Projects!$V$7)&gt;ABS(AI49),AI49&lt;0),MAX((AI49*-1)-AI43+0.001,AJ38*Projects!$V$7),AJ38*IF(AI49&lt;=0,Projects!$U$7,Projects!$V$7))))</f>
        <v>0</v>
      </c>
      <c r="AK40" s="122">
        <f>MIN(AK38*Projects!$U$7,IF(AND(IF(AND(AK38*IF(AJ49&lt;=0,Projects!$U$7,Projects!$V$7)&gt;ABS(AJ49),AJ49&lt;0),MAX((AJ49*-1)-AJ43+0.001,AK38*Projects!$V$7),AK38*IF(AJ49&lt;=0,Projects!$U$7,Projects!$V$7))&lt;ABS(AK43),AK43&lt;0),ABS(AK43),IF(AND(AK38*IF(AJ49&lt;=0,Projects!$U$7,Projects!$V$7)&gt;ABS(AJ49),AJ49&lt;0),MAX((AJ49*-1)-AJ43+0.001,AK38*Projects!$V$7),AK38*IF(AJ49&lt;=0,Projects!$U$7,Projects!$V$7))))</f>
        <v>0</v>
      </c>
      <c r="AL40" s="122">
        <f>MIN(AL38*Projects!$U$7,IF(AND(IF(AND(AL38*IF(AK49&lt;=0,Projects!$U$7,Projects!$V$7)&gt;ABS(AK49),AK49&lt;0),MAX((AK49*-1)-AK43+0.001,AL38*Projects!$V$7),AL38*IF(AK49&lt;=0,Projects!$U$7,Projects!$V$7))&lt;ABS(AL43),AL43&lt;0),ABS(AL43),IF(AND(AL38*IF(AK49&lt;=0,Projects!$U$7,Projects!$V$7)&gt;ABS(AK49),AK49&lt;0),MAX((AK49*-1)-AK43+0.001,AL38*Projects!$V$7),AL38*IF(AK49&lt;=0,Projects!$U$7,Projects!$V$7))))</f>
        <v>0</v>
      </c>
      <c r="AM40" s="122">
        <f>MIN(AM38*Projects!$U$7,IF(AND(IF(AND(AM38*IF(AL49&lt;=0,Projects!$U$7,Projects!$V$7)&gt;ABS(AL49),AL49&lt;0),MAX((AL49*-1)-AL43+0.001,AM38*Projects!$V$7),AM38*IF(AL49&lt;=0,Projects!$U$7,Projects!$V$7))&lt;ABS(AM43),AM43&lt;0),ABS(AM43),IF(AND(AM38*IF(AL49&lt;=0,Projects!$U$7,Projects!$V$7)&gt;ABS(AL49),AL49&lt;0),MAX((AL49*-1)-AL43+0.001,AM38*Projects!$V$7),AM38*IF(AL49&lt;=0,Projects!$U$7,Projects!$V$7))))</f>
        <v>0</v>
      </c>
      <c r="AN40" s="122">
        <f>MIN(AN38*Projects!$U$7,IF(AND(IF(AND(AN38*IF(AM49&lt;=0,Projects!$U$7,Projects!$V$7)&gt;ABS(AM49),AM49&lt;0),MAX((AM49*-1)-AM43+0.001,AN38*Projects!$V$7),AN38*IF(AM49&lt;=0,Projects!$U$7,Projects!$V$7))&lt;ABS(AN43),AN43&lt;0),ABS(AN43),IF(AND(AN38*IF(AM49&lt;=0,Projects!$U$7,Projects!$V$7)&gt;ABS(AM49),AM49&lt;0),MAX((AM49*-1)-AM43+0.001,AN38*Projects!$V$7),AN38*IF(AM49&lt;=0,Projects!$U$7,Projects!$V$7))))</f>
        <v>0</v>
      </c>
      <c r="AO40" s="122">
        <f>MIN(AO38*Projects!$U$7,IF(AND(IF(AND(AO38*IF(AN49&lt;=0,Projects!$U$7,Projects!$V$7)&gt;ABS(AN49),AN49&lt;0),MAX((AN49*-1)-AN43+0.001,AO38*Projects!$V$7),AO38*IF(AN49&lt;=0,Projects!$U$7,Projects!$V$7))&lt;ABS(AO43),AO43&lt;0),ABS(AO43),IF(AND(AO38*IF(AN49&lt;=0,Projects!$U$7,Projects!$V$7)&gt;ABS(AN49),AN49&lt;0),MAX((AN49*-1)-AN43+0.001,AO38*Projects!$V$7),AO38*IF(AN49&lt;=0,Projects!$U$7,Projects!$V$7))))</f>
        <v>0</v>
      </c>
      <c r="AP40" s="122">
        <f>MIN(AP38*Projects!$U$7,IF(AND(IF(AND(AP38*IF(AO49&lt;=0,Projects!$U$7,Projects!$V$7)&gt;ABS(AO49),AO49&lt;0),MAX((AO49*-1)-AO43+0.001,AP38*Projects!$V$7),AP38*IF(AO49&lt;=0,Projects!$U$7,Projects!$V$7))&lt;ABS(AP43),AP43&lt;0),ABS(AP43),IF(AND(AP38*IF(AO49&lt;=0,Projects!$U$7,Projects!$V$7)&gt;ABS(AO49),AO49&lt;0),MAX((AO49*-1)-AO43+0.001,AP38*Projects!$V$7),AP38*IF(AO49&lt;=0,Projects!$U$7,Projects!$V$7))))</f>
        <v>0</v>
      </c>
      <c r="AQ40" s="122">
        <f>MIN(AQ38*Projects!$U$7,IF(AND(IF(AND(AQ38*IF(AP49&lt;=0,Projects!$U$7,Projects!$V$7)&gt;ABS(AP49),AP49&lt;0),MAX((AP49*-1)-AP43+0.001,AQ38*Projects!$V$7),AQ38*IF(AP49&lt;=0,Projects!$U$7,Projects!$V$7))&lt;ABS(AQ43),AQ43&lt;0),ABS(AQ43),IF(AND(AQ38*IF(AP49&lt;=0,Projects!$U$7,Projects!$V$7)&gt;ABS(AP49),AP49&lt;0),MAX((AP49*-1)-AP43+0.001,AQ38*Projects!$V$7),AQ38*IF(AP49&lt;=0,Projects!$U$7,Projects!$V$7))))</f>
        <v>0</v>
      </c>
      <c r="AR40" s="122">
        <f>MIN(AR38*Projects!$U$7,IF(AND(IF(AND(AR38*IF(AQ49&lt;=0,Projects!$U$7,Projects!$V$7)&gt;ABS(AQ49),AQ49&lt;0),MAX((AQ49*-1)-AQ43+0.001,AR38*Projects!$V$7),AR38*IF(AQ49&lt;=0,Projects!$U$7,Projects!$V$7))&lt;ABS(AR43),AR43&lt;0),ABS(AR43),IF(AND(AR38*IF(AQ49&lt;=0,Projects!$U$7,Projects!$V$7)&gt;ABS(AQ49),AQ49&lt;0),MAX((AQ49*-1)-AQ43+0.001,AR38*Projects!$V$7),AR38*IF(AQ49&lt;=0,Projects!$U$7,Projects!$V$7))))</f>
        <v>0</v>
      </c>
      <c r="AS40" s="122">
        <f>MIN(AS38*Projects!$U$7,IF(AND(IF(AND(AS38*IF(AR49&lt;=0,Projects!$U$7,Projects!$V$7)&gt;ABS(AR49),AR49&lt;0),MAX((AR49*-1)-AR43+0.001,AS38*Projects!$V$7),AS38*IF(AR49&lt;=0,Projects!$U$7,Projects!$V$7))&lt;ABS(AS43),AS43&lt;0),ABS(AS43),IF(AND(AS38*IF(AR49&lt;=0,Projects!$U$7,Projects!$V$7)&gt;ABS(AR49),AR49&lt;0),MAX((AR49*-1)-AR43+0.001,AS38*Projects!$V$7),AS38*IF(AR49&lt;=0,Projects!$U$7,Projects!$V$7))))</f>
        <v>0</v>
      </c>
      <c r="AT40" s="122">
        <f>MIN(AT38*Projects!$U$7,IF(AND(IF(AND(AT38*IF(AS49&lt;=0,Projects!$U$7,Projects!$V$7)&gt;ABS(AS49),AS49&lt;0),MAX((AS49*-1)-AS43+0.001,AT38*Projects!$V$7),AT38*IF(AS49&lt;=0,Projects!$U$7,Projects!$V$7))&lt;ABS(AT43),AT43&lt;0),ABS(AT43),IF(AND(AT38*IF(AS49&lt;=0,Projects!$U$7,Projects!$V$7)&gt;ABS(AS49),AS49&lt;0),MAX((AS49*-1)-AS43+0.001,AT38*Projects!$V$7),AT38*IF(AS49&lt;=0,Projects!$U$7,Projects!$V$7))))</f>
        <v>0</v>
      </c>
      <c r="AU40" s="122">
        <f>MIN(AU38*Projects!$U$7,IF(AND(IF(AND(AU38*IF(AT49&lt;=0,Projects!$U$7,Projects!$V$7)&gt;ABS(AT49),AT49&lt;0),MAX((AT49*-1)-AT43+0.001,AU38*Projects!$V$7),AU38*IF(AT49&lt;=0,Projects!$U$7,Projects!$V$7))&lt;ABS(AU43),AU43&lt;0),ABS(AU43),IF(AND(AU38*IF(AT49&lt;=0,Projects!$U$7,Projects!$V$7)&gt;ABS(AT49),AT49&lt;0),MAX((AT49*-1)-AT43+0.001,AU38*Projects!$V$7),AU38*IF(AT49&lt;=0,Projects!$U$7,Projects!$V$7))))</f>
        <v>0</v>
      </c>
      <c r="AV40" s="122">
        <f>MIN(AV38*Projects!$U$7,IF(AND(IF(AND(AV38*IF(AU49&lt;=0,Projects!$U$7,Projects!$V$7)&gt;ABS(AU49),AU49&lt;0),MAX((AU49*-1)-AU43+0.001,AV38*Projects!$V$7),AV38*IF(AU49&lt;=0,Projects!$U$7,Projects!$V$7))&lt;ABS(AV43),AV43&lt;0),ABS(AV43),IF(AND(AV38*IF(AU49&lt;=0,Projects!$U$7,Projects!$V$7)&gt;ABS(AU49),AU49&lt;0),MAX((AU49*-1)-AU43+0.001,AV38*Projects!$V$7),AV38*IF(AU49&lt;=0,Projects!$U$7,Projects!$V$7))))</f>
        <v>0</v>
      </c>
      <c r="AW40" s="122">
        <f>MIN(AW38*Projects!$U$7,IF(AND(IF(AND(AW38*IF(AV49&lt;=0,Projects!$U$7,Projects!$V$7)&gt;ABS(AV49),AV49&lt;0),MAX((AV49*-1)-AV43+0.001,AW38*Projects!$V$7),AW38*IF(AV49&lt;=0,Projects!$U$7,Projects!$V$7))&lt;ABS(AW43),AW43&lt;0),ABS(AW43),IF(AND(AW38*IF(AV49&lt;=0,Projects!$U$7,Projects!$V$7)&gt;ABS(AV49),AV49&lt;0),MAX((AV49*-1)-AV43+0.001,AW38*Projects!$V$7),AW38*IF(AV49&lt;=0,Projects!$U$7,Projects!$V$7))))</f>
        <v>0</v>
      </c>
      <c r="AX40" s="122">
        <f>MIN(AX38*Projects!$U$7,IF(AND(IF(AND(AX38*IF(AW49&lt;=0,Projects!$U$7,Projects!$V$7)&gt;ABS(AW49),AW49&lt;0),MAX((AW49*-1)-AW43+0.001,AX38*Projects!$V$7),AX38*IF(AW49&lt;=0,Projects!$U$7,Projects!$V$7))&lt;ABS(AX43),AX43&lt;0),ABS(AX43),IF(AND(AX38*IF(AW49&lt;=0,Projects!$U$7,Projects!$V$7)&gt;ABS(AW49),AW49&lt;0),MAX((AW49*-1)-AW43+0.001,AX38*Projects!$V$7),AX38*IF(AW49&lt;=0,Projects!$U$7,Projects!$V$7))))</f>
        <v>0</v>
      </c>
    </row>
    <row r="41" spans="1:50" outlineLevel="1" x14ac:dyDescent="0.25">
      <c r="A41" s="18"/>
      <c r="B41" s="147"/>
      <c r="C41" s="23" t="s">
        <v>59</v>
      </c>
      <c r="D41" s="31" t="s">
        <v>24</v>
      </c>
      <c r="E41" s="32">
        <f>IF(Projects!$W$7='Cash Flow - Each Project'!E$3,Projects!$Z$7,0)</f>
        <v>0</v>
      </c>
      <c r="F41" s="32">
        <f>IF(Projects!$W$7='Cash Flow - Each Project'!F$3,Projects!$Z$7,0)</f>
        <v>0</v>
      </c>
      <c r="G41" s="32">
        <f>IF(Projects!$W$7='Cash Flow - Each Project'!G$3,Projects!$Z$7,0)</f>
        <v>0</v>
      </c>
      <c r="H41" s="32">
        <f>IF(Projects!$W$7='Cash Flow - Each Project'!H$3,Projects!$Z$7,0)</f>
        <v>0</v>
      </c>
      <c r="I41" s="32">
        <f>IF(Projects!$W$7='Cash Flow - Each Project'!I$3,Projects!$Z$7,0)</f>
        <v>0</v>
      </c>
      <c r="J41" s="32">
        <f>IF(Projects!$W$7='Cash Flow - Each Project'!J$3,Projects!$Z$7,0)</f>
        <v>0</v>
      </c>
      <c r="K41" s="32">
        <f>IF(Projects!$W$7='Cash Flow - Each Project'!K$3,Projects!$Z$7,0)</f>
        <v>0</v>
      </c>
      <c r="L41" s="32">
        <f>IF(Projects!$W$7='Cash Flow - Each Project'!L$3,Projects!$Z$7,0)</f>
        <v>0</v>
      </c>
      <c r="M41" s="32">
        <f>IF(Projects!$W$7='Cash Flow - Each Project'!M$3,Projects!$Z$7,0)</f>
        <v>0</v>
      </c>
      <c r="N41" s="32">
        <f>IF(Projects!$W$7='Cash Flow - Each Project'!N$3,Projects!$Z$7,0)</f>
        <v>0</v>
      </c>
      <c r="O41" s="32">
        <f>IF(Projects!$W$7='Cash Flow - Each Project'!O$3,Projects!$Z$7,0)</f>
        <v>0</v>
      </c>
      <c r="P41" s="32">
        <f>IF(Projects!$W$7='Cash Flow - Each Project'!P$3,Projects!$Z$7,0)</f>
        <v>0</v>
      </c>
      <c r="Q41" s="32">
        <f>IF(Projects!$W$7='Cash Flow - Each Project'!Q$3,Projects!$Z$7,0)</f>
        <v>0</v>
      </c>
      <c r="R41" s="32">
        <f>IF(Projects!$W$7='Cash Flow - Each Project'!R$3,Projects!$Z$7,0)</f>
        <v>0</v>
      </c>
      <c r="S41" s="32">
        <f>IF(Projects!$W$7='Cash Flow - Each Project'!S$3,Projects!$Z$7,0)</f>
        <v>100</v>
      </c>
      <c r="T41" s="32">
        <f>IF(Projects!$W$7='Cash Flow - Each Project'!T$3,Projects!$Z$7,0)</f>
        <v>0</v>
      </c>
      <c r="U41" s="32">
        <f>IF(Projects!$W$7='Cash Flow - Each Project'!U$3,Projects!$Z$7,0)</f>
        <v>0</v>
      </c>
      <c r="V41" s="32">
        <f>IF(Projects!$W$7='Cash Flow - Each Project'!V$3,Projects!$Z$7,0)</f>
        <v>0</v>
      </c>
      <c r="W41" s="32">
        <f>IF(Projects!$W$7='Cash Flow - Each Project'!W$3,Projects!$Z$7,0)</f>
        <v>0</v>
      </c>
      <c r="X41" s="25">
        <f>IF(Projects!$W$7='Cash Flow - Each Project'!X$3,Projects!$Z$7,0)</f>
        <v>0</v>
      </c>
      <c r="Y41" s="123">
        <f>IF(Projects!$W$7='Cash Flow - Each Project'!Y$3,Projects!$Z$7,0)</f>
        <v>0</v>
      </c>
      <c r="Z41" s="123">
        <f>IF(Projects!$W$7='Cash Flow - Each Project'!Z$3,Projects!$Z$7,0)</f>
        <v>0</v>
      </c>
      <c r="AA41" s="123">
        <f>IF(Projects!$W$7='Cash Flow - Each Project'!AA$3,Projects!$Z$7,0)</f>
        <v>0</v>
      </c>
      <c r="AB41" s="123">
        <f>IF(Projects!$W$7='Cash Flow - Each Project'!AB$3,Projects!$Z$7,0)</f>
        <v>0</v>
      </c>
      <c r="AC41" s="123">
        <f>IF(Projects!$W$7='Cash Flow - Each Project'!AC$3,Projects!$Z$7,0)</f>
        <v>0</v>
      </c>
      <c r="AD41" s="123">
        <f>IF(Projects!$W$7='Cash Flow - Each Project'!AD$3,Projects!$Z$7,0)</f>
        <v>0</v>
      </c>
      <c r="AE41" s="123">
        <f>IF(Projects!$W$7='Cash Flow - Each Project'!AE$3,Projects!$Z$7,0)</f>
        <v>0</v>
      </c>
      <c r="AF41" s="123">
        <f>IF(Projects!$W$7='Cash Flow - Each Project'!AF$3,Projects!$Z$7,0)</f>
        <v>0</v>
      </c>
      <c r="AG41" s="123">
        <f>IF(Projects!$W$7='Cash Flow - Each Project'!AG$3,Projects!$Z$7,0)</f>
        <v>0</v>
      </c>
      <c r="AH41" s="123">
        <f>IF(Projects!$W$7='Cash Flow - Each Project'!AH$3,Projects!$Z$7,0)</f>
        <v>0</v>
      </c>
      <c r="AI41" s="123">
        <f>IF(Projects!$W$7='Cash Flow - Each Project'!AI$3,Projects!$Z$7,0)</f>
        <v>0</v>
      </c>
      <c r="AJ41" s="123">
        <f>IF(Projects!$W$7='Cash Flow - Each Project'!AJ$3,Projects!$Z$7,0)</f>
        <v>0</v>
      </c>
      <c r="AK41" s="123">
        <f>IF(Projects!$W$7='Cash Flow - Each Project'!AK$3,Projects!$Z$7,0)</f>
        <v>0</v>
      </c>
      <c r="AL41" s="123">
        <f>IF(Projects!$W$7='Cash Flow - Each Project'!AL$3,Projects!$Z$7,0)</f>
        <v>0</v>
      </c>
      <c r="AM41" s="123">
        <f>IF(Projects!$W$7='Cash Flow - Each Project'!AM$3,Projects!$Z$7,0)</f>
        <v>0</v>
      </c>
      <c r="AN41" s="123">
        <f>IF(Projects!$W$7='Cash Flow - Each Project'!AN$3,Projects!$Z$7,0)</f>
        <v>0</v>
      </c>
      <c r="AO41" s="123">
        <f>IF(Projects!$W$7='Cash Flow - Each Project'!AO$3,Projects!$Z$7,0)</f>
        <v>0</v>
      </c>
      <c r="AP41" s="123">
        <f>IF(Projects!$W$7='Cash Flow - Each Project'!AP$3,Projects!$Z$7,0)</f>
        <v>0</v>
      </c>
      <c r="AQ41" s="123">
        <f>IF(Projects!$W$7='Cash Flow - Each Project'!AQ$3,Projects!$Z$7,0)</f>
        <v>0</v>
      </c>
      <c r="AR41" s="123">
        <f>IF(Projects!$W$7='Cash Flow - Each Project'!AR$3,Projects!$Z$7,0)</f>
        <v>0</v>
      </c>
      <c r="AS41" s="123">
        <f>IF(Projects!$W$7='Cash Flow - Each Project'!AS$3,Projects!$Z$7,0)</f>
        <v>0</v>
      </c>
      <c r="AT41" s="123">
        <f>IF(Projects!$W$7='Cash Flow - Each Project'!AT$3,Projects!$Z$7,0)</f>
        <v>0</v>
      </c>
      <c r="AU41" s="123">
        <f>IF(Projects!$W$7='Cash Flow - Each Project'!AU$3,Projects!$Z$7,0)</f>
        <v>0</v>
      </c>
      <c r="AV41" s="123">
        <f>IF(Projects!$W$7='Cash Flow - Each Project'!AV$3,Projects!$Z$7,0)</f>
        <v>0</v>
      </c>
      <c r="AW41" s="123">
        <f>IF(Projects!$W$7='Cash Flow - Each Project'!AW$3,Projects!$Z$7,0)</f>
        <v>0</v>
      </c>
      <c r="AX41" s="123">
        <f>IF(Projects!$W$7='Cash Flow - Each Project'!AX$3,Projects!$Z$7,0)</f>
        <v>0</v>
      </c>
    </row>
    <row r="42" spans="1:50" outlineLevel="1" x14ac:dyDescent="0.25">
      <c r="A42" s="18"/>
      <c r="B42" s="147"/>
      <c r="C42" s="23" t="s">
        <v>3</v>
      </c>
      <c r="D42" s="101" t="s">
        <v>25</v>
      </c>
      <c r="E42" s="32">
        <f>IF(E$3=Projects!$I$7,Projects!$J$7,0)</f>
        <v>0</v>
      </c>
      <c r="F42" s="32">
        <f>IF(F$3=Projects!$I$7,Projects!$J$7,0)</f>
        <v>0</v>
      </c>
      <c r="G42" s="32">
        <f>IF(G$3=Projects!$I$7,Projects!$J$7,0)</f>
        <v>0</v>
      </c>
      <c r="H42" s="32">
        <f>IF(H$3=Projects!$I$7,Projects!$J$7,0)</f>
        <v>2000</v>
      </c>
      <c r="I42" s="32">
        <f>IF(I$3=Projects!$I$7,Projects!$J$7,0)</f>
        <v>0</v>
      </c>
      <c r="J42" s="32">
        <f>IF(J$3=Projects!$I$7,Projects!$J$7,0)</f>
        <v>0</v>
      </c>
      <c r="K42" s="32">
        <f>IF(K$3=Projects!$I$7,Projects!$J$7,0)</f>
        <v>0</v>
      </c>
      <c r="L42" s="32">
        <f>IF(L$3=Projects!$I$7,Projects!$J$7,0)</f>
        <v>0</v>
      </c>
      <c r="M42" s="32">
        <f>IF(M$3=Projects!$I$7,Projects!$J$7,0)</f>
        <v>0</v>
      </c>
      <c r="N42" s="32">
        <f>IF(N$3=Projects!$I$7,Projects!$J$7,0)</f>
        <v>0</v>
      </c>
      <c r="O42" s="32">
        <f>IF(O$3=Projects!$I$7,Projects!$J$7,0)</f>
        <v>0</v>
      </c>
      <c r="P42" s="32">
        <f>IF(P$3=Projects!$I$7,Projects!$J$7,0)</f>
        <v>0</v>
      </c>
      <c r="Q42" s="32">
        <f>IF(Q$3=Projects!$I$7,Projects!$J$7,0)</f>
        <v>0</v>
      </c>
      <c r="R42" s="32">
        <f>IF(R$3=Projects!$I$7,Projects!$J$7,0)</f>
        <v>0</v>
      </c>
      <c r="S42" s="32">
        <f>IF(S$3=Projects!$I$7,Projects!$J$7,0)</f>
        <v>0</v>
      </c>
      <c r="T42" s="32">
        <f>IF(T$3=Projects!$I$7,Projects!$J$7,0)</f>
        <v>0</v>
      </c>
      <c r="U42" s="32">
        <f>IF(U$3=Projects!$I$7,Projects!$J$7,0)</f>
        <v>0</v>
      </c>
      <c r="V42" s="32">
        <f>IF(V$3=Projects!$I$7,Projects!$J$7,0)</f>
        <v>0</v>
      </c>
      <c r="W42" s="32">
        <f>IF(W$3=Projects!$I$7,Projects!$J$7,0)</f>
        <v>0</v>
      </c>
      <c r="X42" s="25">
        <f>IF(X$3=Projects!$I$7,Projects!$J$7,0)</f>
        <v>0</v>
      </c>
      <c r="Y42" s="123">
        <f>IF(Y$3=Projects!$I$7,Projects!$J$7,0)</f>
        <v>0</v>
      </c>
      <c r="Z42" s="123">
        <f>IF(Z$3=Projects!$I$7,Projects!$J$7,0)</f>
        <v>0</v>
      </c>
      <c r="AA42" s="123">
        <f>IF(AA$3=Projects!$I$7,Projects!$J$7,0)</f>
        <v>0</v>
      </c>
      <c r="AB42" s="123">
        <f>IF(AB$3=Projects!$I$7,Projects!$J$7,0)</f>
        <v>0</v>
      </c>
      <c r="AC42" s="123">
        <f>IF(AC$3=Projects!$I$7,Projects!$J$7,0)</f>
        <v>0</v>
      </c>
      <c r="AD42" s="123">
        <f>IF(AD$3=Projects!$I$7,Projects!$J$7,0)</f>
        <v>0</v>
      </c>
      <c r="AE42" s="123">
        <f>IF(AE$3=Projects!$I$7,Projects!$J$7,0)</f>
        <v>0</v>
      </c>
      <c r="AF42" s="123">
        <f>IF(AF$3=Projects!$I$7,Projects!$J$7,0)</f>
        <v>0</v>
      </c>
      <c r="AG42" s="123">
        <f>IF(AG$3=Projects!$I$7,Projects!$J$7,0)</f>
        <v>0</v>
      </c>
      <c r="AH42" s="123">
        <f>IF(AH$3=Projects!$I$7,Projects!$J$7,0)</f>
        <v>0</v>
      </c>
      <c r="AI42" s="123">
        <f>IF(AI$3=Projects!$I$7,Projects!$J$7,0)</f>
        <v>0</v>
      </c>
      <c r="AJ42" s="123">
        <f>IF(AJ$3=Projects!$I$7,Projects!$J$7,0)</f>
        <v>0</v>
      </c>
      <c r="AK42" s="123">
        <f>IF(AK$3=Projects!$I$7,Projects!$J$7,0)</f>
        <v>0</v>
      </c>
      <c r="AL42" s="123">
        <f>IF(AL$3=Projects!$I$7,Projects!$J$7,0)</f>
        <v>0</v>
      </c>
      <c r="AM42" s="123">
        <f>IF(AM$3=Projects!$I$7,Projects!$J$7,0)</f>
        <v>0</v>
      </c>
      <c r="AN42" s="123">
        <f>IF(AN$3=Projects!$I$7,Projects!$J$7,0)</f>
        <v>0</v>
      </c>
      <c r="AO42" s="123">
        <f>IF(AO$3=Projects!$I$7,Projects!$J$7,0)</f>
        <v>0</v>
      </c>
      <c r="AP42" s="123">
        <f>IF(AP$3=Projects!$I$7,Projects!$J$7,0)</f>
        <v>0</v>
      </c>
      <c r="AQ42" s="123">
        <f>IF(AQ$3=Projects!$I$7,Projects!$J$7,0)</f>
        <v>0</v>
      </c>
      <c r="AR42" s="123">
        <f>IF(AR$3=Projects!$I$7,Projects!$J$7,0)</f>
        <v>0</v>
      </c>
      <c r="AS42" s="123">
        <f>IF(AS$3=Projects!$I$7,Projects!$J$7,0)</f>
        <v>0</v>
      </c>
      <c r="AT42" s="123">
        <f>IF(AT$3=Projects!$I$7,Projects!$J$7,0)</f>
        <v>0</v>
      </c>
      <c r="AU42" s="123">
        <f>IF(AU$3=Projects!$I$7,Projects!$J$7,0)</f>
        <v>0</v>
      </c>
      <c r="AV42" s="123">
        <f>IF(AV$3=Projects!$I$7,Projects!$J$7,0)</f>
        <v>0</v>
      </c>
      <c r="AW42" s="123">
        <f>IF(AW$3=Projects!$I$7,Projects!$J$7,0)</f>
        <v>0</v>
      </c>
      <c r="AX42" s="123">
        <f>IF(AX$3=Projects!$I$7,Projects!$J$7,0)</f>
        <v>0</v>
      </c>
    </row>
    <row r="43" spans="1:50" outlineLevel="1" x14ac:dyDescent="0.25">
      <c r="A43" s="18"/>
      <c r="B43" s="147"/>
      <c r="C43" s="23" t="s">
        <v>44</v>
      </c>
      <c r="D43" s="31" t="s">
        <v>24</v>
      </c>
      <c r="E43" s="33">
        <f>IF(AND(E$3&gt;=Projects!$I$7,E$3&lt;=Projects!$W$7),Projects!$X$7,0)</f>
        <v>0</v>
      </c>
      <c r="F43" s="33">
        <f>IF(AND(F$3&gt;=Projects!$I$7,F$3&lt;=Projects!$W$7),Projects!$X$7,0)</f>
        <v>0</v>
      </c>
      <c r="G43" s="33">
        <f>IF(AND(G$3&gt;=Projects!$I$7,G$3&lt;=Projects!$W$7),Projects!$X$7,0)</f>
        <v>0</v>
      </c>
      <c r="H43" s="33">
        <f>IF(AND(H$3&gt;=Projects!$I$7,H$3&lt;=Projects!$W$7),Projects!$X$7,0)</f>
        <v>0</v>
      </c>
      <c r="I43" s="33">
        <f>IF(AND(I$3&gt;=Projects!$I$7,I$3&lt;=Projects!$W$7),Projects!$X$7,0)</f>
        <v>0</v>
      </c>
      <c r="J43" s="33">
        <f>IF(AND(J$3&gt;=Projects!$I$7,J$3&lt;=Projects!$W$7),Projects!$X$7,0)</f>
        <v>0</v>
      </c>
      <c r="K43" s="33">
        <f>IF(AND(K$3&gt;=Projects!$I$7,K$3&lt;=Projects!$W$7),Projects!$X$7,0)</f>
        <v>0</v>
      </c>
      <c r="L43" s="33">
        <f>IF(AND(L$3&gt;=Projects!$I$7,L$3&lt;=Projects!$W$7),Projects!$X$7,0)</f>
        <v>0</v>
      </c>
      <c r="M43" s="33">
        <f>IF(AND(M$3&gt;=Projects!$I$7,M$3&lt;=Projects!$W$7),Projects!$X$7,0)</f>
        <v>0</v>
      </c>
      <c r="N43" s="33">
        <f>IF(AND(N$3&gt;=Projects!$I$7,N$3&lt;=Projects!$W$7),Projects!$X$7,0)</f>
        <v>0</v>
      </c>
      <c r="O43" s="33">
        <f>IF(AND(O$3&gt;=Projects!$I$7,O$3&lt;=Projects!$W$7),Projects!$X$7,0)</f>
        <v>0</v>
      </c>
      <c r="P43" s="33">
        <f>IF(AND(P$3&gt;=Projects!$I$7,P$3&lt;=Projects!$W$7),Projects!$X$7,0)</f>
        <v>0</v>
      </c>
      <c r="Q43" s="33">
        <f>IF(AND(Q$3&gt;=Projects!$I$7,Q$3&lt;=Projects!$W$7),Projects!$X$7,0)</f>
        <v>0</v>
      </c>
      <c r="R43" s="33">
        <f>IF(AND(R$3&gt;=Projects!$I$7,R$3&lt;=Projects!$W$7),Projects!$X$7,0)</f>
        <v>0</v>
      </c>
      <c r="S43" s="33">
        <f>IF(AND(S$3&gt;=Projects!$I$7,S$3&lt;=Projects!$W$7),Projects!$X$7,0)</f>
        <v>0</v>
      </c>
      <c r="T43" s="33">
        <f>IF(AND(T$3&gt;=Projects!$I$7,T$3&lt;=Projects!$W$7),Projects!$X$7,0)</f>
        <v>0</v>
      </c>
      <c r="U43" s="33">
        <f>IF(AND(U$3&gt;=Projects!$I$7,U$3&lt;=Projects!$W$7),Projects!$X$7,0)</f>
        <v>0</v>
      </c>
      <c r="V43" s="33">
        <f>IF(AND(V$3&gt;=Projects!$I$7,V$3&lt;=Projects!$W$7),Projects!$X$7,0)</f>
        <v>0</v>
      </c>
      <c r="W43" s="33">
        <f>IF(AND(W$3&gt;=Projects!$I$7,W$3&lt;=Projects!$W$7),Projects!$X$7,0)</f>
        <v>0</v>
      </c>
      <c r="X43" s="36">
        <f>IF(AND(X$3&gt;=Projects!$I$7,X$3&lt;=Projects!$W$7),Projects!$X$7,0)</f>
        <v>0</v>
      </c>
      <c r="Y43" s="125">
        <f>IF(AND(Y$3&gt;=Projects!$I$7,Y$3&lt;=Projects!$W$7),Projects!$X$7,0)</f>
        <v>0</v>
      </c>
      <c r="Z43" s="125">
        <f>IF(AND(Z$3&gt;=Projects!$I$7,Z$3&lt;=Projects!$W$7),Projects!$X$7,0)</f>
        <v>0</v>
      </c>
      <c r="AA43" s="125">
        <f>IF(AND(AA$3&gt;=Projects!$I$7,AA$3&lt;=Projects!$W$7),Projects!$X$7,0)</f>
        <v>0</v>
      </c>
      <c r="AB43" s="125">
        <f>IF(AND(AB$3&gt;=Projects!$I$7,AB$3&lt;=Projects!$W$7),Projects!$X$7,0)</f>
        <v>0</v>
      </c>
      <c r="AC43" s="125">
        <f>IF(AND(AC$3&gt;=Projects!$I$7,AC$3&lt;=Projects!$W$7),Projects!$X$7,0)</f>
        <v>0</v>
      </c>
      <c r="AD43" s="125">
        <f>IF(AND(AD$3&gt;=Projects!$I$7,AD$3&lt;=Projects!$W$7),Projects!$X$7,0)</f>
        <v>0</v>
      </c>
      <c r="AE43" s="125">
        <f>IF(AND(AE$3&gt;=Projects!$I$7,AE$3&lt;=Projects!$W$7),Projects!$X$7,0)</f>
        <v>0</v>
      </c>
      <c r="AF43" s="125">
        <f>IF(AND(AF$3&gt;=Projects!$I$7,AF$3&lt;=Projects!$W$7),Projects!$X$7,0)</f>
        <v>0</v>
      </c>
      <c r="AG43" s="125">
        <f>IF(AND(AG$3&gt;=Projects!$I$7,AG$3&lt;=Projects!$W$7),Projects!$X$7,0)</f>
        <v>0</v>
      </c>
      <c r="AH43" s="125">
        <f>IF(AND(AH$3&gt;=Projects!$I$7,AH$3&lt;=Projects!$W$7),Projects!$X$7,0)</f>
        <v>0</v>
      </c>
      <c r="AI43" s="125">
        <f>IF(AND(AI$3&gt;=Projects!$I$7,AI$3&lt;=Projects!$W$7),Projects!$X$7,0)</f>
        <v>0</v>
      </c>
      <c r="AJ43" s="125">
        <f>IF(AND(AJ$3&gt;=Projects!$I$7,AJ$3&lt;=Projects!$W$7),Projects!$X$7,0)</f>
        <v>0</v>
      </c>
      <c r="AK43" s="125">
        <f>IF(AND(AK$3&gt;=Projects!$I$7,AK$3&lt;=Projects!$W$7),Projects!$X$7,0)</f>
        <v>0</v>
      </c>
      <c r="AL43" s="125">
        <f>IF(AND(AL$3&gt;=Projects!$I$7,AL$3&lt;=Projects!$W$7),Projects!$X$7,0)</f>
        <v>0</v>
      </c>
      <c r="AM43" s="125">
        <f>IF(AND(AM$3&gt;=Projects!$I$7,AM$3&lt;=Projects!$W$7),Projects!$X$7,0)</f>
        <v>0</v>
      </c>
      <c r="AN43" s="125">
        <f>IF(AND(AN$3&gt;=Projects!$I$7,AN$3&lt;=Projects!$W$7),Projects!$X$7,0)</f>
        <v>0</v>
      </c>
      <c r="AO43" s="125">
        <f>IF(AND(AO$3&gt;=Projects!$I$7,AO$3&lt;=Projects!$W$7),Projects!$X$7,0)</f>
        <v>0</v>
      </c>
      <c r="AP43" s="125">
        <f>IF(AND(AP$3&gt;=Projects!$I$7,AP$3&lt;=Projects!$W$7),Projects!$X$7,0)</f>
        <v>0</v>
      </c>
      <c r="AQ43" s="125">
        <f>IF(AND(AQ$3&gt;=Projects!$I$7,AQ$3&lt;=Projects!$W$7),Projects!$X$7,0)</f>
        <v>0</v>
      </c>
      <c r="AR43" s="125">
        <f>IF(AND(AR$3&gt;=Projects!$I$7,AR$3&lt;=Projects!$W$7),Projects!$X$7,0)</f>
        <v>0</v>
      </c>
      <c r="AS43" s="125">
        <f>IF(AND(AS$3&gt;=Projects!$I$7,AS$3&lt;=Projects!$W$7),Projects!$X$7,0)</f>
        <v>0</v>
      </c>
      <c r="AT43" s="125">
        <f>IF(AND(AT$3&gt;=Projects!$I$7,AT$3&lt;=Projects!$W$7),Projects!$X$7,0)</f>
        <v>0</v>
      </c>
      <c r="AU43" s="125">
        <f>IF(AND(AU$3&gt;=Projects!$I$7,AU$3&lt;=Projects!$W$7),Projects!$X$7,0)</f>
        <v>0</v>
      </c>
      <c r="AV43" s="125">
        <f>IF(AND(AV$3&gt;=Projects!$I$7,AV$3&lt;=Projects!$W$7),Projects!$X$7,0)</f>
        <v>0</v>
      </c>
      <c r="AW43" s="125">
        <f>IF(AND(AW$3&gt;=Projects!$I$7,AW$3&lt;=Projects!$W$7),Projects!$X$7,0)</f>
        <v>0</v>
      </c>
      <c r="AX43" s="125">
        <f>IF(AND(AX$3&gt;=Projects!$I$7,AX$3&lt;=Projects!$W$7),Projects!$X$7,0)</f>
        <v>0</v>
      </c>
    </row>
    <row r="44" spans="1:50" ht="6" customHeight="1" outlineLevel="1" x14ac:dyDescent="0.25">
      <c r="A44" s="18"/>
      <c r="B44" s="147"/>
      <c r="C44" s="18"/>
      <c r="D44" s="20"/>
      <c r="E44" s="49"/>
      <c r="F44" s="50"/>
      <c r="G44" s="50"/>
      <c r="H44" s="50"/>
      <c r="I44" s="50"/>
      <c r="J44" s="50"/>
      <c r="K44" s="50"/>
      <c r="L44" s="50"/>
      <c r="M44" s="50"/>
      <c r="N44" s="50"/>
      <c r="O44" s="50"/>
      <c r="P44" s="50"/>
      <c r="Q44" s="50"/>
      <c r="R44" s="50"/>
      <c r="S44" s="50"/>
      <c r="T44" s="50"/>
      <c r="U44" s="50"/>
      <c r="V44" s="50"/>
      <c r="W44" s="50"/>
      <c r="X44" s="50"/>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row>
    <row r="45" spans="1:50" outlineLevel="1" x14ac:dyDescent="0.25">
      <c r="A45" s="18"/>
      <c r="B45" s="147"/>
      <c r="C45" s="194" t="s">
        <v>96</v>
      </c>
      <c r="D45" s="195"/>
      <c r="E45" s="24">
        <f>E38-E40</f>
        <v>0</v>
      </c>
      <c r="F45" s="24">
        <f t="shared" ref="F45:X45" si="192">F38-F40</f>
        <v>0</v>
      </c>
      <c r="G45" s="24">
        <f t="shared" si="192"/>
        <v>0</v>
      </c>
      <c r="H45" s="24">
        <f t="shared" si="192"/>
        <v>0</v>
      </c>
      <c r="I45" s="24">
        <f t="shared" si="192"/>
        <v>1311.6479942016003</v>
      </c>
      <c r="J45" s="24">
        <f t="shared" si="192"/>
        <v>1324.502144544776</v>
      </c>
      <c r="K45" s="24">
        <f t="shared" si="192"/>
        <v>1337.4822655613143</v>
      </c>
      <c r="L45" s="24">
        <f t="shared" si="192"/>
        <v>1350.5895917638154</v>
      </c>
      <c r="M45" s="24">
        <f t="shared" si="192"/>
        <v>1363.8253697631008</v>
      </c>
      <c r="N45" s="24">
        <f t="shared" si="192"/>
        <v>1377.1908583867789</v>
      </c>
      <c r="O45" s="24">
        <f t="shared" si="192"/>
        <v>1390.6873287989692</v>
      </c>
      <c r="P45" s="24">
        <f t="shared" si="192"/>
        <v>1404.3160646211993</v>
      </c>
      <c r="Q45" s="24">
        <f t="shared" si="192"/>
        <v>1418.0783620544869</v>
      </c>
      <c r="R45" s="24">
        <f t="shared" si="192"/>
        <v>1431.9755300026211</v>
      </c>
      <c r="S45" s="24">
        <f t="shared" si="192"/>
        <v>1446.0088901966465</v>
      </c>
      <c r="T45" s="24">
        <f t="shared" si="192"/>
        <v>0</v>
      </c>
      <c r="U45" s="24">
        <f t="shared" si="192"/>
        <v>0</v>
      </c>
      <c r="V45" s="24">
        <f t="shared" si="192"/>
        <v>0</v>
      </c>
      <c r="W45" s="24">
        <f t="shared" si="192"/>
        <v>0</v>
      </c>
      <c r="X45" s="48">
        <f t="shared" si="192"/>
        <v>0</v>
      </c>
      <c r="Y45" s="124">
        <f t="shared" ref="Y45:AO45" si="193">Y38-Y40</f>
        <v>0</v>
      </c>
      <c r="Z45" s="124">
        <f t="shared" si="193"/>
        <v>0</v>
      </c>
      <c r="AA45" s="124">
        <f t="shared" si="193"/>
        <v>0</v>
      </c>
      <c r="AB45" s="124">
        <f t="shared" si="193"/>
        <v>0</v>
      </c>
      <c r="AC45" s="124">
        <f t="shared" si="193"/>
        <v>0</v>
      </c>
      <c r="AD45" s="124">
        <f t="shared" si="193"/>
        <v>0</v>
      </c>
      <c r="AE45" s="124">
        <f t="shared" si="193"/>
        <v>0</v>
      </c>
      <c r="AF45" s="124">
        <f t="shared" si="193"/>
        <v>0</v>
      </c>
      <c r="AG45" s="124">
        <f t="shared" si="193"/>
        <v>0</v>
      </c>
      <c r="AH45" s="124">
        <f t="shared" si="193"/>
        <v>0</v>
      </c>
      <c r="AI45" s="124">
        <f t="shared" si="193"/>
        <v>0</v>
      </c>
      <c r="AJ45" s="124">
        <f t="shared" si="193"/>
        <v>0</v>
      </c>
      <c r="AK45" s="124">
        <f t="shared" si="193"/>
        <v>0</v>
      </c>
      <c r="AL45" s="124">
        <f t="shared" si="193"/>
        <v>0</v>
      </c>
      <c r="AM45" s="124">
        <f t="shared" si="193"/>
        <v>0</v>
      </c>
      <c r="AN45" s="124">
        <f t="shared" si="193"/>
        <v>0</v>
      </c>
      <c r="AO45" s="124">
        <f t="shared" si="193"/>
        <v>0</v>
      </c>
      <c r="AP45" s="124">
        <f t="shared" ref="AP45:AX45" si="194">AP38-AP40</f>
        <v>0</v>
      </c>
      <c r="AQ45" s="124">
        <f t="shared" si="194"/>
        <v>0</v>
      </c>
      <c r="AR45" s="124">
        <f t="shared" si="194"/>
        <v>0</v>
      </c>
      <c r="AS45" s="124">
        <f t="shared" si="194"/>
        <v>0</v>
      </c>
      <c r="AT45" s="124">
        <f t="shared" si="194"/>
        <v>0</v>
      </c>
      <c r="AU45" s="124">
        <f t="shared" si="194"/>
        <v>0</v>
      </c>
      <c r="AV45" s="124">
        <f t="shared" si="194"/>
        <v>0</v>
      </c>
      <c r="AW45" s="124">
        <f t="shared" si="194"/>
        <v>0</v>
      </c>
      <c r="AX45" s="124">
        <f t="shared" si="194"/>
        <v>0</v>
      </c>
    </row>
    <row r="46" spans="1:50" outlineLevel="1" x14ac:dyDescent="0.25">
      <c r="A46" s="18"/>
      <c r="B46" s="147"/>
      <c r="C46" s="194" t="s">
        <v>97</v>
      </c>
      <c r="D46" s="195"/>
      <c r="E46" s="24">
        <f>E45</f>
        <v>0</v>
      </c>
      <c r="F46" s="24">
        <f>E46+F45</f>
        <v>0</v>
      </c>
      <c r="G46" s="24">
        <f t="shared" ref="G46" si="195">F46+G45</f>
        <v>0</v>
      </c>
      <c r="H46" s="24">
        <f t="shared" ref="H46" si="196">G46+H45</f>
        <v>0</v>
      </c>
      <c r="I46" s="24">
        <f t="shared" ref="I46" si="197">H46+I45</f>
        <v>1311.6479942016003</v>
      </c>
      <c r="J46" s="24">
        <f t="shared" ref="J46" si="198">I46+J45</f>
        <v>2636.1501387463763</v>
      </c>
      <c r="K46" s="24">
        <f t="shared" ref="K46" si="199">J46+K45</f>
        <v>3973.6324043076906</v>
      </c>
      <c r="L46" s="24">
        <f t="shared" ref="L46" si="200">K46+L45</f>
        <v>5324.2219960715065</v>
      </c>
      <c r="M46" s="24">
        <f t="shared" ref="M46" si="201">L46+M45</f>
        <v>6688.0473658346073</v>
      </c>
      <c r="N46" s="24">
        <f t="shared" ref="N46" si="202">M46+N45</f>
        <v>8065.2382242213862</v>
      </c>
      <c r="O46" s="24">
        <f t="shared" ref="O46" si="203">N46+O45</f>
        <v>9455.9255530203554</v>
      </c>
      <c r="P46" s="24">
        <f t="shared" ref="P46" si="204">O46+P45</f>
        <v>10860.241617641555</v>
      </c>
      <c r="Q46" s="24">
        <f t="shared" ref="Q46" si="205">P46+Q45</f>
        <v>12278.319979696042</v>
      </c>
      <c r="R46" s="24">
        <f t="shared" ref="R46" si="206">Q46+R45</f>
        <v>13710.295509698662</v>
      </c>
      <c r="S46" s="24">
        <f t="shared" ref="S46" si="207">R46+S45</f>
        <v>15156.304399895309</v>
      </c>
      <c r="T46" s="24">
        <f t="shared" ref="T46" si="208">S46+T45</f>
        <v>15156.304399895309</v>
      </c>
      <c r="U46" s="24">
        <f t="shared" ref="U46" si="209">T46+U45</f>
        <v>15156.304399895309</v>
      </c>
      <c r="V46" s="24">
        <f t="shared" ref="V46" si="210">U46+V45</f>
        <v>15156.304399895309</v>
      </c>
      <c r="W46" s="24">
        <f t="shared" ref="W46" si="211">V46+W45</f>
        <v>15156.304399895309</v>
      </c>
      <c r="X46" s="36">
        <f t="shared" ref="X46" si="212">W46+X45</f>
        <v>15156.304399895309</v>
      </c>
      <c r="Y46" s="124">
        <f t="shared" ref="Y46" si="213">X46+Y45</f>
        <v>15156.304399895309</v>
      </c>
      <c r="Z46" s="124">
        <f t="shared" ref="Z46" si="214">Y46+Z45</f>
        <v>15156.304399895309</v>
      </c>
      <c r="AA46" s="124">
        <f t="shared" ref="AA46" si="215">Z46+AA45</f>
        <v>15156.304399895309</v>
      </c>
      <c r="AB46" s="124">
        <f t="shared" ref="AB46" si="216">AA46+AB45</f>
        <v>15156.304399895309</v>
      </c>
      <c r="AC46" s="124">
        <f t="shared" ref="AC46" si="217">AB46+AC45</f>
        <v>15156.304399895309</v>
      </c>
      <c r="AD46" s="124">
        <f t="shared" ref="AD46" si="218">AC46+AD45</f>
        <v>15156.304399895309</v>
      </c>
      <c r="AE46" s="124">
        <f t="shared" ref="AE46" si="219">AD46+AE45</f>
        <v>15156.304399895309</v>
      </c>
      <c r="AF46" s="124">
        <f t="shared" ref="AF46" si="220">AE46+AF45</f>
        <v>15156.304399895309</v>
      </c>
      <c r="AG46" s="124">
        <f t="shared" ref="AG46" si="221">AF46+AG45</f>
        <v>15156.304399895309</v>
      </c>
      <c r="AH46" s="124">
        <f t="shared" ref="AH46" si="222">AG46+AH45</f>
        <v>15156.304399895309</v>
      </c>
      <c r="AI46" s="124">
        <f t="shared" ref="AI46" si="223">AH46+AI45</f>
        <v>15156.304399895309</v>
      </c>
      <c r="AJ46" s="124">
        <f t="shared" ref="AJ46" si="224">AI46+AJ45</f>
        <v>15156.304399895309</v>
      </c>
      <c r="AK46" s="124">
        <f t="shared" ref="AK46" si="225">AJ46+AK45</f>
        <v>15156.304399895309</v>
      </c>
      <c r="AL46" s="124">
        <f t="shared" ref="AL46" si="226">AK46+AL45</f>
        <v>15156.304399895309</v>
      </c>
      <c r="AM46" s="124">
        <f t="shared" ref="AM46" si="227">AL46+AM45</f>
        <v>15156.304399895309</v>
      </c>
      <c r="AN46" s="124">
        <f t="shared" ref="AN46" si="228">AM46+AN45</f>
        <v>15156.304399895309</v>
      </c>
      <c r="AO46" s="124">
        <f t="shared" ref="AO46" si="229">AN46+AO45</f>
        <v>15156.304399895309</v>
      </c>
      <c r="AP46" s="124">
        <f t="shared" ref="AP46" si="230">AO46+AP45</f>
        <v>15156.304399895309</v>
      </c>
      <c r="AQ46" s="124">
        <f t="shared" ref="AQ46" si="231">AP46+AQ45</f>
        <v>15156.304399895309</v>
      </c>
      <c r="AR46" s="124">
        <f t="shared" ref="AR46" si="232">AQ46+AR45</f>
        <v>15156.304399895309</v>
      </c>
      <c r="AS46" s="124">
        <f t="shared" ref="AS46" si="233">AR46+AS45</f>
        <v>15156.304399895309</v>
      </c>
      <c r="AT46" s="124">
        <f t="shared" ref="AT46" si="234">AS46+AT45</f>
        <v>15156.304399895309</v>
      </c>
      <c r="AU46" s="124">
        <f t="shared" ref="AU46" si="235">AT46+AU45</f>
        <v>15156.304399895309</v>
      </c>
      <c r="AV46" s="124">
        <f t="shared" ref="AV46" si="236">AU46+AV45</f>
        <v>15156.304399895309</v>
      </c>
      <c r="AW46" s="124">
        <f t="shared" ref="AW46" si="237">AV46+AW45</f>
        <v>15156.304399895309</v>
      </c>
      <c r="AX46" s="124">
        <f t="shared" ref="AX46" si="238">AW46+AX45</f>
        <v>15156.304399895309</v>
      </c>
    </row>
    <row r="47" spans="1:50" ht="7.5" customHeight="1" outlineLevel="1" x14ac:dyDescent="0.25">
      <c r="A47" s="18"/>
      <c r="B47" s="147"/>
      <c r="C47" s="65"/>
      <c r="D47" s="66"/>
      <c r="E47" s="67"/>
      <c r="F47" s="68"/>
      <c r="G47" s="68"/>
      <c r="H47" s="68"/>
      <c r="I47" s="68"/>
      <c r="J47" s="68"/>
      <c r="K47" s="68"/>
      <c r="L47" s="68"/>
      <c r="M47" s="68"/>
      <c r="N47" s="68"/>
      <c r="O47" s="68"/>
      <c r="P47" s="68"/>
      <c r="Q47" s="68"/>
      <c r="R47" s="68"/>
      <c r="S47" s="68"/>
      <c r="T47" s="68"/>
      <c r="U47" s="68"/>
      <c r="V47" s="68"/>
      <c r="W47" s="68"/>
      <c r="X47" s="68"/>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row>
    <row r="48" spans="1:50" outlineLevel="1" x14ac:dyDescent="0.25">
      <c r="A48" s="18"/>
      <c r="B48" s="147"/>
      <c r="C48" s="194" t="s">
        <v>26</v>
      </c>
      <c r="D48" s="195"/>
      <c r="E48" s="24">
        <f t="shared" ref="E48:X48" si="239">E40+E41-E42+E43</f>
        <v>0</v>
      </c>
      <c r="F48" s="26">
        <f t="shared" si="239"/>
        <v>0</v>
      </c>
      <c r="G48" s="26">
        <f t="shared" si="239"/>
        <v>0</v>
      </c>
      <c r="H48" s="38">
        <f t="shared" si="239"/>
        <v>597.83718399999998</v>
      </c>
      <c r="I48" s="24">
        <f t="shared" si="239"/>
        <v>1311.6479942016003</v>
      </c>
      <c r="J48" s="24">
        <f t="shared" si="239"/>
        <v>1324.502144544776</v>
      </c>
      <c r="K48" s="24">
        <f t="shared" si="239"/>
        <v>1337.4822655613143</v>
      </c>
      <c r="L48" s="24">
        <f t="shared" si="239"/>
        <v>1350.5895917638154</v>
      </c>
      <c r="M48" s="24">
        <f t="shared" si="239"/>
        <v>1363.8253697631008</v>
      </c>
      <c r="N48" s="24">
        <f t="shared" si="239"/>
        <v>1377.1908583867789</v>
      </c>
      <c r="O48" s="24">
        <f t="shared" si="239"/>
        <v>1390.6873287989692</v>
      </c>
      <c r="P48" s="24">
        <f t="shared" si="239"/>
        <v>1404.3160646211993</v>
      </c>
      <c r="Q48" s="24">
        <f t="shared" si="239"/>
        <v>1418.0783620544869</v>
      </c>
      <c r="R48" s="24">
        <f t="shared" si="239"/>
        <v>1431.9755300026211</v>
      </c>
      <c r="S48" s="24">
        <f t="shared" si="239"/>
        <v>1546.0088901966465</v>
      </c>
      <c r="T48" s="24">
        <f t="shared" si="239"/>
        <v>0</v>
      </c>
      <c r="U48" s="24">
        <f t="shared" si="239"/>
        <v>0</v>
      </c>
      <c r="V48" s="24">
        <f t="shared" si="239"/>
        <v>0</v>
      </c>
      <c r="W48" s="24">
        <f t="shared" si="239"/>
        <v>0</v>
      </c>
      <c r="X48" s="48">
        <f t="shared" si="239"/>
        <v>0</v>
      </c>
      <c r="Y48" s="124">
        <f t="shared" ref="Y48:AO48" si="240">Y40+Y41-Y42+Y43</f>
        <v>0</v>
      </c>
      <c r="Z48" s="124">
        <f t="shared" si="240"/>
        <v>0</v>
      </c>
      <c r="AA48" s="124">
        <f t="shared" si="240"/>
        <v>0</v>
      </c>
      <c r="AB48" s="124">
        <f t="shared" si="240"/>
        <v>0</v>
      </c>
      <c r="AC48" s="124">
        <f t="shared" si="240"/>
        <v>0</v>
      </c>
      <c r="AD48" s="124">
        <f t="shared" si="240"/>
        <v>0</v>
      </c>
      <c r="AE48" s="124">
        <f t="shared" si="240"/>
        <v>0</v>
      </c>
      <c r="AF48" s="124">
        <f t="shared" si="240"/>
        <v>0</v>
      </c>
      <c r="AG48" s="124">
        <f t="shared" si="240"/>
        <v>0</v>
      </c>
      <c r="AH48" s="124">
        <f t="shared" si="240"/>
        <v>0</v>
      </c>
      <c r="AI48" s="124">
        <f t="shared" si="240"/>
        <v>0</v>
      </c>
      <c r="AJ48" s="124">
        <f t="shared" si="240"/>
        <v>0</v>
      </c>
      <c r="AK48" s="124">
        <f t="shared" si="240"/>
        <v>0</v>
      </c>
      <c r="AL48" s="124">
        <f t="shared" si="240"/>
        <v>0</v>
      </c>
      <c r="AM48" s="124">
        <f t="shared" si="240"/>
        <v>0</v>
      </c>
      <c r="AN48" s="124">
        <f t="shared" si="240"/>
        <v>0</v>
      </c>
      <c r="AO48" s="124">
        <f t="shared" si="240"/>
        <v>0</v>
      </c>
      <c r="AP48" s="124">
        <f t="shared" ref="AP48:AX48" si="241">AP40+AP41-AP42+AP43</f>
        <v>0</v>
      </c>
      <c r="AQ48" s="124">
        <f t="shared" si="241"/>
        <v>0</v>
      </c>
      <c r="AR48" s="124">
        <f t="shared" si="241"/>
        <v>0</v>
      </c>
      <c r="AS48" s="124">
        <f t="shared" si="241"/>
        <v>0</v>
      </c>
      <c r="AT48" s="124">
        <f t="shared" si="241"/>
        <v>0</v>
      </c>
      <c r="AU48" s="124">
        <f t="shared" si="241"/>
        <v>0</v>
      </c>
      <c r="AV48" s="124">
        <f t="shared" si="241"/>
        <v>0</v>
      </c>
      <c r="AW48" s="124">
        <f t="shared" si="241"/>
        <v>0</v>
      </c>
      <c r="AX48" s="124">
        <f t="shared" si="241"/>
        <v>0</v>
      </c>
    </row>
    <row r="49" spans="1:50" outlineLevel="1" x14ac:dyDescent="0.25">
      <c r="A49" s="18"/>
      <c r="B49" s="147"/>
      <c r="C49" s="194" t="s">
        <v>27</v>
      </c>
      <c r="D49" s="195"/>
      <c r="E49" s="35">
        <f>E48</f>
        <v>0</v>
      </c>
      <c r="F49" s="36">
        <f>E49+F48</f>
        <v>0</v>
      </c>
      <c r="G49" s="36">
        <f t="shared" ref="G49" si="242">F49+G48</f>
        <v>0</v>
      </c>
      <c r="H49" s="37">
        <f t="shared" ref="H49" si="243">G49+H48</f>
        <v>597.83718399999998</v>
      </c>
      <c r="I49" s="35">
        <f t="shared" ref="I49" si="244">H49+I48</f>
        <v>1909.4851782016003</v>
      </c>
      <c r="J49" s="35">
        <f t="shared" ref="J49" si="245">I49+J48</f>
        <v>3233.9873227463763</v>
      </c>
      <c r="K49" s="35">
        <f t="shared" ref="K49" si="246">J49+K48</f>
        <v>4571.4695883076911</v>
      </c>
      <c r="L49" s="35">
        <f t="shared" ref="L49" si="247">K49+L48</f>
        <v>5922.0591800715065</v>
      </c>
      <c r="M49" s="35">
        <f t="shared" ref="M49" si="248">L49+M48</f>
        <v>7285.8845498346072</v>
      </c>
      <c r="N49" s="35">
        <f t="shared" ref="N49" si="249">M49+N48</f>
        <v>8663.0754082213862</v>
      </c>
      <c r="O49" s="35">
        <f t="shared" ref="O49" si="250">N49+O48</f>
        <v>10053.762737020355</v>
      </c>
      <c r="P49" s="35">
        <f t="shared" ref="P49" si="251">O49+P48</f>
        <v>11458.078801641555</v>
      </c>
      <c r="Q49" s="35">
        <f t="shared" ref="Q49" si="252">P49+Q48</f>
        <v>12876.157163696042</v>
      </c>
      <c r="R49" s="35">
        <f t="shared" ref="R49" si="253">Q49+R48</f>
        <v>14308.132693698662</v>
      </c>
      <c r="S49" s="35">
        <f t="shared" ref="S49" si="254">R49+S48</f>
        <v>15854.141583895309</v>
      </c>
      <c r="T49" s="35">
        <f t="shared" ref="T49" si="255">S49+T48</f>
        <v>15854.141583895309</v>
      </c>
      <c r="U49" s="35">
        <f t="shared" ref="U49" si="256">T49+U48</f>
        <v>15854.141583895309</v>
      </c>
      <c r="V49" s="35">
        <f t="shared" ref="V49" si="257">U49+V48</f>
        <v>15854.141583895309</v>
      </c>
      <c r="W49" s="35">
        <f t="shared" ref="W49" si="258">V49+W48</f>
        <v>15854.141583895309</v>
      </c>
      <c r="X49" s="36">
        <f t="shared" ref="X49" si="259">W49+X48</f>
        <v>15854.141583895309</v>
      </c>
      <c r="Y49" s="124">
        <f t="shared" ref="Y49" si="260">X49+Y48</f>
        <v>15854.141583895309</v>
      </c>
      <c r="Z49" s="124">
        <f t="shared" ref="Z49" si="261">Y49+Z48</f>
        <v>15854.141583895309</v>
      </c>
      <c r="AA49" s="124">
        <f t="shared" ref="AA49" si="262">Z49+AA48</f>
        <v>15854.141583895309</v>
      </c>
      <c r="AB49" s="124">
        <f t="shared" ref="AB49" si="263">AA49+AB48</f>
        <v>15854.141583895309</v>
      </c>
      <c r="AC49" s="124">
        <f t="shared" ref="AC49" si="264">AB49+AC48</f>
        <v>15854.141583895309</v>
      </c>
      <c r="AD49" s="124">
        <f t="shared" ref="AD49" si="265">AC49+AD48</f>
        <v>15854.141583895309</v>
      </c>
      <c r="AE49" s="124">
        <f t="shared" ref="AE49" si="266">AD49+AE48</f>
        <v>15854.141583895309</v>
      </c>
      <c r="AF49" s="124">
        <f t="shared" ref="AF49" si="267">AE49+AF48</f>
        <v>15854.141583895309</v>
      </c>
      <c r="AG49" s="124">
        <f t="shared" ref="AG49" si="268">AF49+AG48</f>
        <v>15854.141583895309</v>
      </c>
      <c r="AH49" s="124">
        <f t="shared" ref="AH49" si="269">AG49+AH48</f>
        <v>15854.141583895309</v>
      </c>
      <c r="AI49" s="124">
        <f t="shared" ref="AI49" si="270">AH49+AI48</f>
        <v>15854.141583895309</v>
      </c>
      <c r="AJ49" s="124">
        <f t="shared" ref="AJ49" si="271">AI49+AJ48</f>
        <v>15854.141583895309</v>
      </c>
      <c r="AK49" s="124">
        <f t="shared" ref="AK49" si="272">AJ49+AK48</f>
        <v>15854.141583895309</v>
      </c>
      <c r="AL49" s="124">
        <f t="shared" ref="AL49" si="273">AK49+AL48</f>
        <v>15854.141583895309</v>
      </c>
      <c r="AM49" s="124">
        <f t="shared" ref="AM49" si="274">AL49+AM48</f>
        <v>15854.141583895309</v>
      </c>
      <c r="AN49" s="124">
        <f t="shared" ref="AN49" si="275">AM49+AN48</f>
        <v>15854.141583895309</v>
      </c>
      <c r="AO49" s="124">
        <f t="shared" ref="AO49" si="276">AN49+AO48</f>
        <v>15854.141583895309</v>
      </c>
      <c r="AP49" s="124">
        <f t="shared" ref="AP49" si="277">AO49+AP48</f>
        <v>15854.141583895309</v>
      </c>
      <c r="AQ49" s="124">
        <f t="shared" ref="AQ49" si="278">AP49+AQ48</f>
        <v>15854.141583895309</v>
      </c>
      <c r="AR49" s="124">
        <f t="shared" ref="AR49" si="279">AQ49+AR48</f>
        <v>15854.141583895309</v>
      </c>
      <c r="AS49" s="124">
        <f t="shared" ref="AS49" si="280">AR49+AS48</f>
        <v>15854.141583895309</v>
      </c>
      <c r="AT49" s="124">
        <f t="shared" ref="AT49" si="281">AS49+AT48</f>
        <v>15854.141583895309</v>
      </c>
      <c r="AU49" s="124">
        <f t="shared" ref="AU49" si="282">AT49+AU48</f>
        <v>15854.141583895309</v>
      </c>
      <c r="AV49" s="124">
        <f t="shared" ref="AV49" si="283">AU49+AV48</f>
        <v>15854.141583895309</v>
      </c>
      <c r="AW49" s="124">
        <f t="shared" ref="AW49" si="284">AV49+AW48</f>
        <v>15854.141583895309</v>
      </c>
      <c r="AX49" s="124">
        <f t="shared" ref="AX49" si="285">AW49+AX48</f>
        <v>15854.141583895309</v>
      </c>
    </row>
    <row r="50" spans="1:50" x14ac:dyDescent="0.25">
      <c r="A50" s="18"/>
      <c r="B50" s="22"/>
      <c r="C50" s="18"/>
      <c r="D50" s="18"/>
      <c r="E50" s="106"/>
      <c r="F50" s="106"/>
      <c r="G50" s="106"/>
      <c r="H50" s="106"/>
      <c r="I50" s="39"/>
      <c r="J50" s="106"/>
      <c r="K50" s="39"/>
      <c r="L50" s="106"/>
      <c r="M50" s="106"/>
      <c r="N50" s="106"/>
      <c r="O50" s="39"/>
      <c r="P50" s="106"/>
      <c r="Q50" s="106"/>
      <c r="R50" s="106"/>
      <c r="S50" s="39"/>
      <c r="T50" s="106"/>
      <c r="U50" s="106"/>
      <c r="V50" s="39"/>
      <c r="W50" s="106"/>
      <c r="X50" s="106"/>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row>
    <row r="51" spans="1:50" outlineLevel="1" x14ac:dyDescent="0.25">
      <c r="A51" s="18"/>
      <c r="B51" s="147" t="str">
        <f>IF(Projects!G8="","",Projects!G8)</f>
        <v/>
      </c>
      <c r="C51" s="194" t="s">
        <v>4</v>
      </c>
      <c r="D51" s="195"/>
      <c r="E51" s="40">
        <f>IF(AND(Projects!$I8&lt;='Cash Flow - Each Project'!E$3,Projects!$W$8&gt;='Cash Flow - Each Project'!E$3),Projects!$S8*((1+Projects!$T$8)^('Cash Flow - Each Project'!E$3-'Initial Setup'!$F$43)),0)</f>
        <v>0</v>
      </c>
      <c r="F51" s="40">
        <f>IF(AND(Projects!$I8&lt;='Cash Flow - Each Project'!F$3,Projects!$W$8&gt;='Cash Flow - Each Project'!F$3),Projects!$S8*((1+Projects!$T$8)^('Cash Flow - Each Project'!F$3-'Initial Setup'!$F$43)),0)</f>
        <v>0</v>
      </c>
      <c r="G51" s="40">
        <f>IF(AND(Projects!$I8&lt;='Cash Flow - Each Project'!G$3,Projects!$W$8&gt;='Cash Flow - Each Project'!G$3),Projects!$S8*((1+Projects!$T$8)^('Cash Flow - Each Project'!G$3-'Initial Setup'!$F$43)),0)</f>
        <v>0</v>
      </c>
      <c r="H51" s="40">
        <f>IF(AND(Projects!$I8&lt;='Cash Flow - Each Project'!H$3,Projects!$W$8&gt;='Cash Flow - Each Project'!H$3),Projects!$S8*((1+Projects!$T$8)^('Cash Flow - Each Project'!H$3-'Initial Setup'!$F$43)),0)</f>
        <v>0</v>
      </c>
      <c r="I51" s="40">
        <f>IF(AND(Projects!$I8&lt;='Cash Flow - Each Project'!I$3,Projects!$W$8&gt;='Cash Flow - Each Project'!I$3),Projects!$S8*((1+Projects!$T$8)^('Cash Flow - Each Project'!I$3-'Initial Setup'!$F$43)),0)</f>
        <v>0</v>
      </c>
      <c r="J51" s="40">
        <f>IF(AND(Projects!$I8&lt;='Cash Flow - Each Project'!J$3,Projects!$W$8&gt;='Cash Flow - Each Project'!J$3),Projects!$S8*((1+Projects!$T$8)^('Cash Flow - Each Project'!J$3-'Initial Setup'!$F$43)),0)</f>
        <v>0</v>
      </c>
      <c r="K51" s="40">
        <f>IF(AND(Projects!$I8&lt;='Cash Flow - Each Project'!K$3,Projects!$W$8&gt;='Cash Flow - Each Project'!K$3),Projects!$S8*((1+Projects!$T$8)^('Cash Flow - Each Project'!K$3-'Initial Setup'!$F$43)),0)</f>
        <v>0</v>
      </c>
      <c r="L51" s="40">
        <f>IF(AND(Projects!$I8&lt;='Cash Flow - Each Project'!L$3,Projects!$W$8&gt;='Cash Flow - Each Project'!L$3),Projects!$S8*((1+Projects!$T$8)^('Cash Flow - Each Project'!L$3-'Initial Setup'!$F$43)),0)</f>
        <v>0</v>
      </c>
      <c r="M51" s="40">
        <f>IF(AND(Projects!$I8&lt;='Cash Flow - Each Project'!M$3,Projects!$W$8&gt;='Cash Flow - Each Project'!M$3),Projects!$S8*((1+Projects!$T$8)^('Cash Flow - Each Project'!M$3-'Initial Setup'!$F$43)),0)</f>
        <v>0</v>
      </c>
      <c r="N51" s="40">
        <f>IF(AND(Projects!$I8&lt;='Cash Flow - Each Project'!N$3,Projects!$W$8&gt;='Cash Flow - Each Project'!N$3),Projects!$S8*((1+Projects!$T$8)^('Cash Flow - Each Project'!N$3-'Initial Setup'!$F$43)),0)</f>
        <v>0</v>
      </c>
      <c r="O51" s="40">
        <f>IF(AND(Projects!$I8&lt;='Cash Flow - Each Project'!O$3,Projects!$W$8&gt;='Cash Flow - Each Project'!O$3),Projects!$S8*((1+Projects!$T$8)^('Cash Flow - Each Project'!O$3-'Initial Setup'!$F$43)),0)</f>
        <v>0</v>
      </c>
      <c r="P51" s="40">
        <f>IF(AND(Projects!$I8&lt;='Cash Flow - Each Project'!P$3,Projects!$W$8&gt;='Cash Flow - Each Project'!P$3),Projects!$S8*((1+Projects!$T$8)^('Cash Flow - Each Project'!P$3-'Initial Setup'!$F$43)),0)</f>
        <v>0</v>
      </c>
      <c r="Q51" s="40">
        <f>IF(AND(Projects!$I8&lt;='Cash Flow - Each Project'!Q$3,Projects!$W$8&gt;='Cash Flow - Each Project'!Q$3),Projects!$S8*((1+Projects!$T$8)^('Cash Flow - Each Project'!Q$3-'Initial Setup'!$F$43)),0)</f>
        <v>0</v>
      </c>
      <c r="R51" s="40">
        <f>IF(AND(Projects!$I8&lt;='Cash Flow - Each Project'!R$3,Projects!$W$8&gt;='Cash Flow - Each Project'!R$3),Projects!$S8*((1+Projects!$T$8)^('Cash Flow - Each Project'!R$3-'Initial Setup'!$F$43)),0)</f>
        <v>0</v>
      </c>
      <c r="S51" s="40">
        <f>IF(AND(Projects!$I8&lt;='Cash Flow - Each Project'!S$3,Projects!$W$8&gt;='Cash Flow - Each Project'!S$3),Projects!$S8*((1+Projects!$T$8)^('Cash Flow - Each Project'!S$3-'Initial Setup'!$F$43)),0)</f>
        <v>0</v>
      </c>
      <c r="T51" s="40">
        <f>IF(AND(Projects!$I8&lt;='Cash Flow - Each Project'!T$3,Projects!$W$8&gt;='Cash Flow - Each Project'!T$3),Projects!$S8*((1+Projects!$T$8)^('Cash Flow - Each Project'!T$3-'Initial Setup'!$F$43)),0)</f>
        <v>0</v>
      </c>
      <c r="U51" s="40">
        <f>IF(AND(Projects!$I8&lt;='Cash Flow - Each Project'!U$3,Projects!$W$8&gt;='Cash Flow - Each Project'!U$3),Projects!$S8*((1+Projects!$T$8)^('Cash Flow - Each Project'!U$3-'Initial Setup'!$F$43)),0)</f>
        <v>0</v>
      </c>
      <c r="V51" s="40">
        <f>IF(AND(Projects!$I8&lt;='Cash Flow - Each Project'!V$3,Projects!$W$8&gt;='Cash Flow - Each Project'!V$3),Projects!$S8*((1+Projects!$T$8)^('Cash Flow - Each Project'!V$3-'Initial Setup'!$F$43)),0)</f>
        <v>0</v>
      </c>
      <c r="W51" s="40">
        <f>IF(AND(Projects!$I8&lt;='Cash Flow - Each Project'!W$3,Projects!$W$8&gt;='Cash Flow - Each Project'!W$3),Projects!$S8*((1+Projects!$T$8)^('Cash Flow - Each Project'!W$3-'Initial Setup'!$F$43)),0)</f>
        <v>0</v>
      </c>
      <c r="X51" s="41">
        <f>IF(AND(Projects!$I8&lt;='Cash Flow - Each Project'!X$3,Projects!$W$8&gt;='Cash Flow - Each Project'!X$3),Projects!$S8*((1+Projects!$T$8)^('Cash Flow - Each Project'!X$3-'Initial Setup'!$F$43)),0)</f>
        <v>0</v>
      </c>
      <c r="Y51" s="123">
        <f>IF(AND(Projects!$I8&lt;='Cash Flow - Each Project'!Y$3,Projects!$W$8&gt;='Cash Flow - Each Project'!Y$3),Projects!$S8*((1+Projects!$T$8)^('Cash Flow - Each Project'!Y$3-'Initial Setup'!$F$43)),0)</f>
        <v>0</v>
      </c>
      <c r="Z51" s="123">
        <f>IF(AND(Projects!$I8&lt;='Cash Flow - Each Project'!Z$3,Projects!$W$8&gt;='Cash Flow - Each Project'!Z$3),Projects!$S8*((1+Projects!$T$8)^('Cash Flow - Each Project'!Z$3-'Initial Setup'!$F$43)),0)</f>
        <v>0</v>
      </c>
      <c r="AA51" s="123">
        <f>IF(AND(Projects!$I8&lt;='Cash Flow - Each Project'!AA$3,Projects!$W$8&gt;='Cash Flow - Each Project'!AA$3),Projects!$S8*((1+Projects!$T$8)^('Cash Flow - Each Project'!AA$3-'Initial Setup'!$F$43)),0)</f>
        <v>0</v>
      </c>
      <c r="AB51" s="123">
        <f>IF(AND(Projects!$I8&lt;='Cash Flow - Each Project'!AB$3,Projects!$W$8&gt;='Cash Flow - Each Project'!AB$3),Projects!$S8*((1+Projects!$T$8)^('Cash Flow - Each Project'!AB$3-'Initial Setup'!$F$43)),0)</f>
        <v>0</v>
      </c>
      <c r="AC51" s="123">
        <f>IF(AND(Projects!$I8&lt;='Cash Flow - Each Project'!AC$3,Projects!$W$8&gt;='Cash Flow - Each Project'!AC$3),Projects!$S8*((1+Projects!$T$8)^('Cash Flow - Each Project'!AC$3-'Initial Setup'!$F$43)),0)</f>
        <v>0</v>
      </c>
      <c r="AD51" s="123">
        <f>IF(AND(Projects!$I8&lt;='Cash Flow - Each Project'!AD$3,Projects!$W$8&gt;='Cash Flow - Each Project'!AD$3),Projects!$S8*((1+Projects!$T$8)^('Cash Flow - Each Project'!AD$3-'Initial Setup'!$F$43)),0)</f>
        <v>0</v>
      </c>
      <c r="AE51" s="123">
        <f>IF(AND(Projects!$I8&lt;='Cash Flow - Each Project'!AE$3,Projects!$W$8&gt;='Cash Flow - Each Project'!AE$3),Projects!$S8*((1+Projects!$T$8)^('Cash Flow - Each Project'!AE$3-'Initial Setup'!$F$43)),0)</f>
        <v>0</v>
      </c>
      <c r="AF51" s="123">
        <f>IF(AND(Projects!$I8&lt;='Cash Flow - Each Project'!AF$3,Projects!$W$8&gt;='Cash Flow - Each Project'!AF$3),Projects!$S8*((1+Projects!$T$8)^('Cash Flow - Each Project'!AF$3-'Initial Setup'!$F$43)),0)</f>
        <v>0</v>
      </c>
      <c r="AG51" s="123">
        <f>IF(AND(Projects!$I8&lt;='Cash Flow - Each Project'!AG$3,Projects!$W$8&gt;='Cash Flow - Each Project'!AG$3),Projects!$S8*((1+Projects!$T$8)^('Cash Flow - Each Project'!AG$3-'Initial Setup'!$F$43)),0)</f>
        <v>0</v>
      </c>
      <c r="AH51" s="123">
        <f>IF(AND(Projects!$I8&lt;='Cash Flow - Each Project'!AH$3,Projects!$W$8&gt;='Cash Flow - Each Project'!AH$3),Projects!$S8*((1+Projects!$T$8)^('Cash Flow - Each Project'!AH$3-'Initial Setup'!$F$43)),0)</f>
        <v>0</v>
      </c>
      <c r="AI51" s="123">
        <f>IF(AND(Projects!$I8&lt;='Cash Flow - Each Project'!AI$3,Projects!$W$8&gt;='Cash Flow - Each Project'!AI$3),Projects!$S8*((1+Projects!$T$8)^('Cash Flow - Each Project'!AI$3-'Initial Setup'!$F$43)),0)</f>
        <v>0</v>
      </c>
      <c r="AJ51" s="123">
        <f>IF(AND(Projects!$I8&lt;='Cash Flow - Each Project'!AJ$3,Projects!$W$8&gt;='Cash Flow - Each Project'!AJ$3),Projects!$S8*((1+Projects!$T$8)^('Cash Flow - Each Project'!AJ$3-'Initial Setup'!$F$43)),0)</f>
        <v>0</v>
      </c>
      <c r="AK51" s="123">
        <f>IF(AND(Projects!$I8&lt;='Cash Flow - Each Project'!AK$3,Projects!$W$8&gt;='Cash Flow - Each Project'!AK$3),Projects!$S8*((1+Projects!$T$8)^('Cash Flow - Each Project'!AK$3-'Initial Setup'!$F$43)),0)</f>
        <v>0</v>
      </c>
      <c r="AL51" s="123">
        <f>IF(AND(Projects!$I8&lt;='Cash Flow - Each Project'!AL$3,Projects!$W$8&gt;='Cash Flow - Each Project'!AL$3),Projects!$S8*((1+Projects!$T$8)^('Cash Flow - Each Project'!AL$3-'Initial Setup'!$F$43)),0)</f>
        <v>0</v>
      </c>
      <c r="AM51" s="123">
        <f>IF(AND(Projects!$I8&lt;='Cash Flow - Each Project'!AM$3,Projects!$W$8&gt;='Cash Flow - Each Project'!AM$3),Projects!$S8*((1+Projects!$T$8)^('Cash Flow - Each Project'!AM$3-'Initial Setup'!$F$43)),0)</f>
        <v>0</v>
      </c>
      <c r="AN51" s="123">
        <f>IF(AND(Projects!$I8&lt;='Cash Flow - Each Project'!AN$3,Projects!$W$8&gt;='Cash Flow - Each Project'!AN$3),Projects!$S8*((1+Projects!$T$8)^('Cash Flow - Each Project'!AN$3-'Initial Setup'!$F$43)),0)</f>
        <v>0</v>
      </c>
      <c r="AO51" s="123">
        <f>IF(AND(Projects!$I8&lt;='Cash Flow - Each Project'!AO$3,Projects!$W$8&gt;='Cash Flow - Each Project'!AO$3),Projects!$S8*((1+Projects!$T$8)^('Cash Flow - Each Project'!AO$3-'Initial Setup'!$F$43)),0)</f>
        <v>0</v>
      </c>
      <c r="AP51" s="123">
        <f>IF(AND(Projects!$I8&lt;='Cash Flow - Each Project'!AP$3,Projects!$W$8&gt;='Cash Flow - Each Project'!AP$3),Projects!$S8*((1+Projects!$T$8)^('Cash Flow - Each Project'!AP$3-'Initial Setup'!$F$43)),0)</f>
        <v>0</v>
      </c>
      <c r="AQ51" s="123">
        <f>IF(AND(Projects!$I8&lt;='Cash Flow - Each Project'!AQ$3,Projects!$W$8&gt;='Cash Flow - Each Project'!AQ$3),Projects!$S8*((1+Projects!$T$8)^('Cash Flow - Each Project'!AQ$3-'Initial Setup'!$F$43)),0)</f>
        <v>0</v>
      </c>
      <c r="AR51" s="123">
        <f>IF(AND(Projects!$I8&lt;='Cash Flow - Each Project'!AR$3,Projects!$W$8&gt;='Cash Flow - Each Project'!AR$3),Projects!$S8*((1+Projects!$T$8)^('Cash Flow - Each Project'!AR$3-'Initial Setup'!$F$43)),0)</f>
        <v>0</v>
      </c>
      <c r="AS51" s="123">
        <f>IF(AND(Projects!$I8&lt;='Cash Flow - Each Project'!AS$3,Projects!$W$8&gt;='Cash Flow - Each Project'!AS$3),Projects!$S8*((1+Projects!$T$8)^('Cash Flow - Each Project'!AS$3-'Initial Setup'!$F$43)),0)</f>
        <v>0</v>
      </c>
      <c r="AT51" s="123">
        <f>IF(AND(Projects!$I8&lt;='Cash Flow - Each Project'!AT$3,Projects!$W$8&gt;='Cash Flow - Each Project'!AT$3),Projects!$S8*((1+Projects!$T$8)^('Cash Flow - Each Project'!AT$3-'Initial Setup'!$F$43)),0)</f>
        <v>0</v>
      </c>
      <c r="AU51" s="123">
        <f>IF(AND(Projects!$I8&lt;='Cash Flow - Each Project'!AU$3,Projects!$W$8&gt;='Cash Flow - Each Project'!AU$3),Projects!$S8*((1+Projects!$T$8)^('Cash Flow - Each Project'!AU$3-'Initial Setup'!$F$43)),0)</f>
        <v>0</v>
      </c>
      <c r="AV51" s="123">
        <f>IF(AND(Projects!$I8&lt;='Cash Flow - Each Project'!AV$3,Projects!$W$8&gt;='Cash Flow - Each Project'!AV$3),Projects!$S8*((1+Projects!$T$8)^('Cash Flow - Each Project'!AV$3-'Initial Setup'!$F$43)),0)</f>
        <v>0</v>
      </c>
      <c r="AW51" s="123">
        <f>IF(AND(Projects!$I8&lt;='Cash Flow - Each Project'!AW$3,Projects!$W$8&gt;='Cash Flow - Each Project'!AW$3),Projects!$S8*((1+Projects!$T$8)^('Cash Flow - Each Project'!AW$3-'Initial Setup'!$F$43)),0)</f>
        <v>0</v>
      </c>
      <c r="AX51" s="123">
        <f>IF(AND(Projects!$I8&lt;='Cash Flow - Each Project'!AX$3,Projects!$W$8&gt;='Cash Flow - Each Project'!AX$3),Projects!$S8*((1+Projects!$T$8)^('Cash Flow - Each Project'!AX$3-'Initial Setup'!$F$43)),0)</f>
        <v>0</v>
      </c>
    </row>
    <row r="52" spans="1:50" outlineLevel="1" x14ac:dyDescent="0.25">
      <c r="A52" s="18"/>
      <c r="B52" s="147"/>
      <c r="C52" s="194" t="s">
        <v>5</v>
      </c>
      <c r="D52" s="195"/>
      <c r="E52" s="32">
        <f>E51-E53</f>
        <v>0</v>
      </c>
      <c r="F52" s="25">
        <f>F51-F53</f>
        <v>0</v>
      </c>
      <c r="G52" s="25">
        <f t="shared" ref="G52:X52" si="286">G51-G53</f>
        <v>0</v>
      </c>
      <c r="H52" s="44">
        <f t="shared" si="286"/>
        <v>0</v>
      </c>
      <c r="I52" s="28">
        <f t="shared" si="286"/>
        <v>0</v>
      </c>
      <c r="J52" s="28">
        <f t="shared" si="286"/>
        <v>0</v>
      </c>
      <c r="K52" s="28">
        <f t="shared" si="286"/>
        <v>0</v>
      </c>
      <c r="L52" s="28">
        <f t="shared" si="286"/>
        <v>0</v>
      </c>
      <c r="M52" s="28">
        <f t="shared" si="286"/>
        <v>0</v>
      </c>
      <c r="N52" s="28">
        <f t="shared" si="286"/>
        <v>0</v>
      </c>
      <c r="O52" s="28">
        <f t="shared" si="286"/>
        <v>0</v>
      </c>
      <c r="P52" s="28">
        <f t="shared" si="286"/>
        <v>0</v>
      </c>
      <c r="Q52" s="28">
        <f t="shared" si="286"/>
        <v>0</v>
      </c>
      <c r="R52" s="28">
        <f t="shared" si="286"/>
        <v>0</v>
      </c>
      <c r="S52" s="28">
        <f t="shared" si="286"/>
        <v>0</v>
      </c>
      <c r="T52" s="28">
        <f t="shared" si="286"/>
        <v>0</v>
      </c>
      <c r="U52" s="28">
        <f t="shared" si="286"/>
        <v>0</v>
      </c>
      <c r="V52" s="28">
        <f t="shared" si="286"/>
        <v>0</v>
      </c>
      <c r="W52" s="28">
        <f t="shared" si="286"/>
        <v>0</v>
      </c>
      <c r="X52" s="25">
        <f t="shared" si="286"/>
        <v>0</v>
      </c>
      <c r="Y52" s="122">
        <f t="shared" ref="Y52:AO52" si="287">Y51-Y53</f>
        <v>0</v>
      </c>
      <c r="Z52" s="122">
        <f t="shared" si="287"/>
        <v>0</v>
      </c>
      <c r="AA52" s="122">
        <f t="shared" si="287"/>
        <v>0</v>
      </c>
      <c r="AB52" s="122">
        <f t="shared" si="287"/>
        <v>0</v>
      </c>
      <c r="AC52" s="122">
        <f t="shared" si="287"/>
        <v>0</v>
      </c>
      <c r="AD52" s="122">
        <f t="shared" si="287"/>
        <v>0</v>
      </c>
      <c r="AE52" s="122">
        <f t="shared" si="287"/>
        <v>0</v>
      </c>
      <c r="AF52" s="122">
        <f t="shared" si="287"/>
        <v>0</v>
      </c>
      <c r="AG52" s="122">
        <f t="shared" si="287"/>
        <v>0</v>
      </c>
      <c r="AH52" s="122">
        <f t="shared" si="287"/>
        <v>0</v>
      </c>
      <c r="AI52" s="122">
        <f t="shared" si="287"/>
        <v>0</v>
      </c>
      <c r="AJ52" s="122">
        <f t="shared" si="287"/>
        <v>0</v>
      </c>
      <c r="AK52" s="122">
        <f t="shared" si="287"/>
        <v>0</v>
      </c>
      <c r="AL52" s="122">
        <f t="shared" si="287"/>
        <v>0</v>
      </c>
      <c r="AM52" s="122">
        <f t="shared" si="287"/>
        <v>0</v>
      </c>
      <c r="AN52" s="122">
        <f t="shared" si="287"/>
        <v>0</v>
      </c>
      <c r="AO52" s="122">
        <f t="shared" si="287"/>
        <v>0</v>
      </c>
      <c r="AP52" s="122">
        <f t="shared" ref="AP52:AX52" si="288">AP51-AP53</f>
        <v>0</v>
      </c>
      <c r="AQ52" s="122">
        <f t="shared" si="288"/>
        <v>0</v>
      </c>
      <c r="AR52" s="122">
        <f t="shared" si="288"/>
        <v>0</v>
      </c>
      <c r="AS52" s="122">
        <f t="shared" si="288"/>
        <v>0</v>
      </c>
      <c r="AT52" s="122">
        <f t="shared" si="288"/>
        <v>0</v>
      </c>
      <c r="AU52" s="122">
        <f t="shared" si="288"/>
        <v>0</v>
      </c>
      <c r="AV52" s="122">
        <f t="shared" si="288"/>
        <v>0</v>
      </c>
      <c r="AW52" s="122">
        <f t="shared" si="288"/>
        <v>0</v>
      </c>
      <c r="AX52" s="122">
        <f t="shared" si="288"/>
        <v>0</v>
      </c>
    </row>
    <row r="53" spans="1:50" outlineLevel="1" x14ac:dyDescent="0.25">
      <c r="A53" s="18"/>
      <c r="B53" s="147"/>
      <c r="C53" s="194" t="s">
        <v>95</v>
      </c>
      <c r="D53" s="195"/>
      <c r="E53" s="107">
        <f>IFERROR((E51*Projects!$R$8*((1-Projects!$Y$8)^(E3-Projects!$I$8)))*VLOOKUP(Projects!$H$8,'Initial Setup'!$E$46:$L$51,8,0),0)</f>
        <v>0</v>
      </c>
      <c r="F53" s="107">
        <f>IFERROR((F51*Projects!$R$8*((1-Projects!$Y$8)^(F3-Projects!$I$8)))*VLOOKUP(Projects!$H$8,'Initial Setup'!$E$46:$L$51,8,0),0)</f>
        <v>0</v>
      </c>
      <c r="G53" s="107">
        <f>IFERROR((G51*Projects!$R$8*((1-Projects!$Y$8)^(G3-Projects!$I$8)))*VLOOKUP(Projects!$H$8,'Initial Setup'!$E$46:$L$51,8,0),0)</f>
        <v>0</v>
      </c>
      <c r="H53" s="107">
        <f>IFERROR((H51*Projects!$R$8*((1-Projects!$Y$8)^(H3-Projects!$I$8)))*VLOOKUP(Projects!$H$8,'Initial Setup'!$E$46:$L$51,8,0),0)</f>
        <v>0</v>
      </c>
      <c r="I53" s="107">
        <f>IFERROR((I51*Projects!$R$8*((1-Projects!$Y$8)^(I3-Projects!$I$8)))*VLOOKUP(Projects!$H$8,'Initial Setup'!$E$46:$L$51,8,0),0)</f>
        <v>0</v>
      </c>
      <c r="J53" s="107">
        <f>IFERROR((J51*Projects!$R$8*((1-Projects!$Y$8)^(J3-Projects!$I$8)))*VLOOKUP(Projects!$H$8,'Initial Setup'!$E$46:$L$51,8,0),0)</f>
        <v>0</v>
      </c>
      <c r="K53" s="107">
        <f>IFERROR((K51*Projects!$R$8*((1-Projects!$Y$8)^(K3-Projects!$I$8)))*VLOOKUP(Projects!$H$8,'Initial Setup'!$E$46:$L$51,8,0),0)</f>
        <v>0</v>
      </c>
      <c r="L53" s="107">
        <f>IFERROR((L51*Projects!$R$8*((1-Projects!$Y$8)^(L3-Projects!$I$8)))*VLOOKUP(Projects!$H$8,'Initial Setup'!$E$46:$L$51,8,0),0)</f>
        <v>0</v>
      </c>
      <c r="M53" s="107">
        <f>IFERROR((M51*Projects!$R$8*((1-Projects!$Y$8)^(M3-Projects!$I$8)))*VLOOKUP(Projects!$H$8,'Initial Setup'!$E$46:$L$51,8,0),0)</f>
        <v>0</v>
      </c>
      <c r="N53" s="107">
        <f>IFERROR((N51*Projects!$R$8*((1-Projects!$Y$8)^(N3-Projects!$I$8)))*VLOOKUP(Projects!$H$8,'Initial Setup'!$E$46:$L$51,8,0),0)</f>
        <v>0</v>
      </c>
      <c r="O53" s="107">
        <f>IFERROR((O51*Projects!$R$8*((1-Projects!$Y$8)^(O3-Projects!$I$8)))*VLOOKUP(Projects!$H$8,'Initial Setup'!$E$46:$L$51,8,0),0)</f>
        <v>0</v>
      </c>
      <c r="P53" s="107">
        <f>IFERROR((P51*Projects!$R$8*((1-Projects!$Y$8)^(P3-Projects!$I$8)))*VLOOKUP(Projects!$H$8,'Initial Setup'!$E$46:$L$51,8,0),0)</f>
        <v>0</v>
      </c>
      <c r="Q53" s="107">
        <f>IFERROR((Q51*Projects!$R$8*((1-Projects!$Y$8)^(Q3-Projects!$I$8)))*VLOOKUP(Projects!$H$8,'Initial Setup'!$E$46:$L$51,8,0),0)</f>
        <v>0</v>
      </c>
      <c r="R53" s="107">
        <f>IFERROR((R51*Projects!$R$8*((1-Projects!$Y$8)^(R3-Projects!$I$8)))*VLOOKUP(Projects!$H$8,'Initial Setup'!$E$46:$L$51,8,0),0)</f>
        <v>0</v>
      </c>
      <c r="S53" s="107">
        <f>IFERROR((S51*Projects!$R$8*((1-Projects!$Y$8)^(S3-Projects!$I$8)))*VLOOKUP(Projects!$H$8,'Initial Setup'!$E$46:$L$51,8,0),0)</f>
        <v>0</v>
      </c>
      <c r="T53" s="107">
        <f>IFERROR((T51*Projects!$R$8*((1-Projects!$Y$8)^(T3-Projects!$I$8)))*VLOOKUP(Projects!$H$8,'Initial Setup'!$E$46:$L$51,8,0),0)</f>
        <v>0</v>
      </c>
      <c r="U53" s="107">
        <f>IFERROR((U51*Projects!$R$8*((1-Projects!$Y$8)^(U3-Projects!$I$8)))*VLOOKUP(Projects!$H$8,'Initial Setup'!$E$46:$L$51,8,0),0)</f>
        <v>0</v>
      </c>
      <c r="V53" s="107">
        <f>IFERROR((V51*Projects!$R$8*((1-Projects!$Y$8)^(V3-Projects!$I$8)))*VLOOKUP(Projects!$H$8,'Initial Setup'!$E$46:$L$51,8,0),0)</f>
        <v>0</v>
      </c>
      <c r="W53" s="107">
        <f>IFERROR((W51*Projects!$R$8*((1-Projects!$Y$8)^(W3-Projects!$I$8)))*VLOOKUP(Projects!$H$8,'Initial Setup'!$E$46:$L$51,8,0),0)</f>
        <v>0</v>
      </c>
      <c r="X53" s="45">
        <f>IFERROR((X51*Projects!$R$8*((1-Projects!$Y$8)^(X3-Projects!$I$8)))*VLOOKUP(Projects!$H$8,'Initial Setup'!$E$46:$L$51,8,0),0)</f>
        <v>0</v>
      </c>
      <c r="Y53" s="123">
        <f>IFERROR((Y51*Projects!$R$8*((1-Projects!$Y$8)^(Y3-Projects!$I$8)))*VLOOKUP(Projects!$H$8,'Initial Setup'!$E$46:$L$51,8,0),0)</f>
        <v>0</v>
      </c>
      <c r="Z53" s="123">
        <f>IFERROR((Z51*Projects!$R$8*((1-Projects!$Y$8)^(Z3-Projects!$I$8)))*VLOOKUP(Projects!$H$8,'Initial Setup'!$E$46:$L$51,8,0),0)</f>
        <v>0</v>
      </c>
      <c r="AA53" s="123">
        <f>IFERROR((AA51*Projects!$R$8*((1-Projects!$Y$8)^(AA3-Projects!$I$8)))*VLOOKUP(Projects!$H$8,'Initial Setup'!$E$46:$L$51,8,0),0)</f>
        <v>0</v>
      </c>
      <c r="AB53" s="123">
        <f>IFERROR((AB51*Projects!$R$8*((1-Projects!$Y$8)^(AB3-Projects!$I$8)))*VLOOKUP(Projects!$H$8,'Initial Setup'!$E$46:$L$51,8,0),0)</f>
        <v>0</v>
      </c>
      <c r="AC53" s="123">
        <f>IFERROR((AC51*Projects!$R$8*((1-Projects!$Y$8)^(AC3-Projects!$I$8)))*VLOOKUP(Projects!$H$8,'Initial Setup'!$E$46:$L$51,8,0),0)</f>
        <v>0</v>
      </c>
      <c r="AD53" s="123">
        <f>IFERROR((AD51*Projects!$R$8*((1-Projects!$Y$8)^(AD3-Projects!$I$8)))*VLOOKUP(Projects!$H$8,'Initial Setup'!$E$46:$L$51,8,0),0)</f>
        <v>0</v>
      </c>
      <c r="AE53" s="123">
        <f>IFERROR((AE51*Projects!$R$8*((1-Projects!$Y$8)^(AE3-Projects!$I$8)))*VLOOKUP(Projects!$H$8,'Initial Setup'!$E$46:$L$51,8,0),0)</f>
        <v>0</v>
      </c>
      <c r="AF53" s="123">
        <f>IFERROR((AF51*Projects!$R$8*((1-Projects!$Y$8)^(AF3-Projects!$I$8)))*VLOOKUP(Projects!$H$8,'Initial Setup'!$E$46:$L$51,8,0),0)</f>
        <v>0</v>
      </c>
      <c r="AG53" s="123">
        <f>IFERROR((AG51*Projects!$R$8*((1-Projects!$Y$8)^(AG3-Projects!$I$8)))*VLOOKUP(Projects!$H$8,'Initial Setup'!$E$46:$L$51,8,0),0)</f>
        <v>0</v>
      </c>
      <c r="AH53" s="123">
        <f>IFERROR((AH51*Projects!$R$8*((1-Projects!$Y$8)^(AH3-Projects!$I$8)))*VLOOKUP(Projects!$H$8,'Initial Setup'!$E$46:$L$51,8,0),0)</f>
        <v>0</v>
      </c>
      <c r="AI53" s="123">
        <f>IFERROR((AI51*Projects!$R$8*((1-Projects!$Y$8)^(AI3-Projects!$I$8)))*VLOOKUP(Projects!$H$8,'Initial Setup'!$E$46:$L$51,8,0),0)</f>
        <v>0</v>
      </c>
      <c r="AJ53" s="123">
        <f>IFERROR((AJ51*Projects!$R$8*((1-Projects!$Y$8)^(AJ3-Projects!$I$8)))*VLOOKUP(Projects!$H$8,'Initial Setup'!$E$46:$L$51,8,0),0)</f>
        <v>0</v>
      </c>
      <c r="AK53" s="123">
        <f>IFERROR((AK51*Projects!$R$8*((1-Projects!$Y$8)^(AK3-Projects!$I$8)))*VLOOKUP(Projects!$H$8,'Initial Setup'!$E$46:$L$51,8,0),0)</f>
        <v>0</v>
      </c>
      <c r="AL53" s="123">
        <f>IFERROR((AL51*Projects!$R$8*((1-Projects!$Y$8)^(AL3-Projects!$I$8)))*VLOOKUP(Projects!$H$8,'Initial Setup'!$E$46:$L$51,8,0),0)</f>
        <v>0</v>
      </c>
      <c r="AM53" s="123">
        <f>IFERROR((AM51*Projects!$R$8*((1-Projects!$Y$8)^(AM3-Projects!$I$8)))*VLOOKUP(Projects!$H$8,'Initial Setup'!$E$46:$L$51,8,0),0)</f>
        <v>0</v>
      </c>
      <c r="AN53" s="123">
        <f>IFERROR((AN51*Projects!$R$8*((1-Projects!$Y$8)^(AN3-Projects!$I$8)))*VLOOKUP(Projects!$H$8,'Initial Setup'!$E$46:$L$51,8,0),0)</f>
        <v>0</v>
      </c>
      <c r="AO53" s="123">
        <f>IFERROR((AO51*Projects!$R$8*((1-Projects!$Y$8)^(AO3-Projects!$I$8)))*VLOOKUP(Projects!$H$8,'Initial Setup'!$E$46:$L$51,8,0),0)</f>
        <v>0</v>
      </c>
      <c r="AP53" s="123">
        <f>IFERROR((AP51*Projects!$R$8*((1-Projects!$Y$8)^(AP3-Projects!$I$8)))*VLOOKUP(Projects!$H$8,'Initial Setup'!$E$46:$L$51,8,0),0)</f>
        <v>0</v>
      </c>
      <c r="AQ53" s="123">
        <f>IFERROR((AQ51*Projects!$R$8*((1-Projects!$Y$8)^(AQ3-Projects!$I$8)))*VLOOKUP(Projects!$H$8,'Initial Setup'!$E$46:$L$51,8,0),0)</f>
        <v>0</v>
      </c>
      <c r="AR53" s="123">
        <f>IFERROR((AR51*Projects!$R$8*((1-Projects!$Y$8)^(AR3-Projects!$I$8)))*VLOOKUP(Projects!$H$8,'Initial Setup'!$E$46:$L$51,8,0),0)</f>
        <v>0</v>
      </c>
      <c r="AS53" s="123">
        <f>IFERROR((AS51*Projects!$R$8*((1-Projects!$Y$8)^(AS3-Projects!$I$8)))*VLOOKUP(Projects!$H$8,'Initial Setup'!$E$46:$L$51,8,0),0)</f>
        <v>0</v>
      </c>
      <c r="AT53" s="123">
        <f>IFERROR((AT51*Projects!$R$8*((1-Projects!$Y$8)^(AT3-Projects!$I$8)))*VLOOKUP(Projects!$H$8,'Initial Setup'!$E$46:$L$51,8,0),0)</f>
        <v>0</v>
      </c>
      <c r="AU53" s="123">
        <f>IFERROR((AU51*Projects!$R$8*((1-Projects!$Y$8)^(AU3-Projects!$I$8)))*VLOOKUP(Projects!$H$8,'Initial Setup'!$E$46:$L$51,8,0),0)</f>
        <v>0</v>
      </c>
      <c r="AV53" s="123">
        <f>IFERROR((AV51*Projects!$R$8*((1-Projects!$Y$8)^(AV3-Projects!$I$8)))*VLOOKUP(Projects!$H$8,'Initial Setup'!$E$46:$L$51,8,0),0)</f>
        <v>0</v>
      </c>
      <c r="AW53" s="123">
        <f>IFERROR((AW51*Projects!$R$8*((1-Projects!$Y$8)^(AW3-Projects!$I$8)))*VLOOKUP(Projects!$H$8,'Initial Setup'!$E$46:$L$51,8,0),0)</f>
        <v>0</v>
      </c>
      <c r="AX53" s="123">
        <f>IFERROR((AX51*Projects!$R$8*((1-Projects!$Y$8)^(AX3-Projects!$I$8)))*VLOOKUP(Projects!$H$8,'Initial Setup'!$E$46:$L$51,8,0),0)</f>
        <v>0</v>
      </c>
    </row>
    <row r="54" spans="1:50" ht="6" customHeight="1" outlineLevel="1" x14ac:dyDescent="0.25">
      <c r="A54" s="18"/>
      <c r="B54" s="147"/>
      <c r="C54" s="18"/>
      <c r="D54" s="18"/>
      <c r="E54" s="51"/>
      <c r="F54" s="50"/>
      <c r="G54" s="50"/>
      <c r="H54" s="50"/>
      <c r="I54" s="50"/>
      <c r="J54" s="50"/>
      <c r="K54" s="50"/>
      <c r="L54" s="50"/>
      <c r="M54" s="50"/>
      <c r="N54" s="50"/>
      <c r="O54" s="50"/>
      <c r="P54" s="50"/>
      <c r="Q54" s="50"/>
      <c r="R54" s="50"/>
      <c r="S54" s="50"/>
      <c r="T54" s="50"/>
      <c r="U54" s="50"/>
      <c r="V54" s="50"/>
      <c r="W54" s="50"/>
      <c r="X54" s="50"/>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row>
    <row r="55" spans="1:50" outlineLevel="1" x14ac:dyDescent="0.25">
      <c r="A55" s="18"/>
      <c r="B55" s="147"/>
      <c r="C55" s="23" t="str">
        <f>"AEC Reinvested ("&amp;TEXT(Projects!U8,"0%")&amp;" → "&amp;TEXT(Projects!V8,"0%")&amp;")"</f>
        <v>AEC Reinvested (0% → 0%)</v>
      </c>
      <c r="D55" s="101" t="s">
        <v>23</v>
      </c>
      <c r="E55" s="28">
        <f>MIN(E53*Projects!$U$8,IF(AND(IF(AND(E53*IF(D64&lt;=0,Projects!$U$8,Projects!$V$8)&gt;ABS(D64),D64&lt;0),MAX((D64*-1)-D58+0.001,E53*Projects!$V$8),E53*IF(D64&lt;=0,Projects!$U$8,Projects!$V$8))&lt;ABS(E58),E58&lt;0),ABS(E58),IF(AND(E53*IF(D64&lt;=0,Projects!$U$8,Projects!$V$8)&gt;ABS(D64),D64&lt;0),MAX((D64*-1)-D58+0.001,E53*Projects!$V$8),E53*IF(D64&lt;=0,Projects!$U$8,Projects!$V$8))))</f>
        <v>0</v>
      </c>
      <c r="F55" s="28">
        <f>MIN(F53*Projects!$U$8,IF(AND(IF(AND(F53*IF(E64&lt;=0,Projects!$U$8,Projects!$V$8)&gt;ABS(E64),E64&lt;0),MAX((E64*-1)-E58+0.001,F53*Projects!$V$8),F53*IF(E64&lt;=0,Projects!$U$8,Projects!$V$8))&lt;ABS(F58),F58&lt;0),ABS(F58),IF(AND(F53*IF(E64&lt;=0,Projects!$U$8,Projects!$V$8)&gt;ABS(E64),E64&lt;0),MAX((E64*-1)-E58+0.001,F53*Projects!$V$8),F53*IF(E64&lt;=0,Projects!$U$8,Projects!$V$8))))</f>
        <v>0</v>
      </c>
      <c r="G55" s="28">
        <f>MIN(G53*Projects!$U$8,IF(AND(IF(AND(G53*IF(F64&lt;=0,Projects!$U$8,Projects!$V$8)&gt;ABS(F64),F64&lt;0),MAX((F64*-1)-F58+0.001,G53*Projects!$V$8),G53*IF(F64&lt;=0,Projects!$U$8,Projects!$V$8))&lt;ABS(G58),G58&lt;0),ABS(G58),IF(AND(G53*IF(F64&lt;=0,Projects!$U$8,Projects!$V$8)&gt;ABS(F64),F64&lt;0),MAX((F64*-1)-F58+0.001,G53*Projects!$V$8),G53*IF(F64&lt;=0,Projects!$U$8,Projects!$V$8))))</f>
        <v>0</v>
      </c>
      <c r="H55" s="28">
        <f>MIN(H53*Projects!$U$8,IF(AND(IF(AND(H53*IF(G64&lt;=0,Projects!$U$8,Projects!$V$8)&gt;ABS(G64),G64&lt;0),MAX((G64*-1)-G58+0.001,H53*Projects!$V$8),H53*IF(G64&lt;=0,Projects!$U$8,Projects!$V$8))&lt;ABS(H58),H58&lt;0),ABS(H58),IF(AND(H53*IF(G64&lt;=0,Projects!$U$8,Projects!$V$8)&gt;ABS(G64),G64&lt;0),MAX((G64*-1)-G58+0.001,H53*Projects!$V$8),H53*IF(G64&lt;=0,Projects!$U$8,Projects!$V$8))))</f>
        <v>0</v>
      </c>
      <c r="I55" s="28">
        <f>MIN(I53*Projects!$U$8,IF(AND(IF(AND(I53*IF(H64&lt;=0,Projects!$U$8,Projects!$V$8)&gt;ABS(H64),H64&lt;0),MAX((H64*-1)-H58+0.001,I53*Projects!$V$8),I53*IF(H64&lt;=0,Projects!$U$8,Projects!$V$8))&lt;ABS(I58),I58&lt;0),ABS(I58),IF(AND(I53*IF(H64&lt;=0,Projects!$U$8,Projects!$V$8)&gt;ABS(H64),H64&lt;0),MAX((H64*-1)-H58+0.001,I53*Projects!$V$8),I53*IF(H64&lt;=0,Projects!$U$8,Projects!$V$8))))</f>
        <v>0</v>
      </c>
      <c r="J55" s="28">
        <f>MIN(J53*Projects!$U$8,IF(AND(IF(AND(J53*IF(I64&lt;=0,Projects!$U$8,Projects!$V$8)&gt;ABS(I64),I64&lt;0),MAX((I64*-1)-I58+0.001,J53*Projects!$V$8),J53*IF(I64&lt;=0,Projects!$U$8,Projects!$V$8))&lt;ABS(J58),J58&lt;0),ABS(J58),IF(AND(J53*IF(I64&lt;=0,Projects!$U$8,Projects!$V$8)&gt;ABS(I64),I64&lt;0),MAX((I64*-1)-I58+0.001,J53*Projects!$V$8),J53*IF(I64&lt;=0,Projects!$U$8,Projects!$V$8))))</f>
        <v>0</v>
      </c>
      <c r="K55" s="28">
        <f>MIN(K53*Projects!$U$8,IF(AND(IF(AND(K53*IF(J64&lt;=0,Projects!$U$8,Projects!$V$8)&gt;ABS(J64),J64&lt;0),MAX((J64*-1)-J58+0.001,K53*Projects!$V$8),K53*IF(J64&lt;=0,Projects!$U$8,Projects!$V$8))&lt;ABS(K58),K58&lt;0),ABS(K58),IF(AND(K53*IF(J64&lt;=0,Projects!$U$8,Projects!$V$8)&gt;ABS(J64),J64&lt;0),MAX((J64*-1)-J58+0.001,K53*Projects!$V$8),K53*IF(J64&lt;=0,Projects!$U$8,Projects!$V$8))))</f>
        <v>0</v>
      </c>
      <c r="L55" s="28">
        <f>MIN(L53*Projects!$U$8,IF(AND(IF(AND(L53*IF(K64&lt;=0,Projects!$U$8,Projects!$V$8)&gt;ABS(K64),K64&lt;0),MAX((K64*-1)-K58+0.001,L53*Projects!$V$8),L53*IF(K64&lt;=0,Projects!$U$8,Projects!$V$8))&lt;ABS(L58),L58&lt;0),ABS(L58),IF(AND(L53*IF(K64&lt;=0,Projects!$U$8,Projects!$V$8)&gt;ABS(K64),K64&lt;0),MAX((K64*-1)-K58+0.001,L53*Projects!$V$8),L53*IF(K64&lt;=0,Projects!$U$8,Projects!$V$8))))</f>
        <v>0</v>
      </c>
      <c r="M55" s="28">
        <f>MIN(M53*Projects!$U$8,IF(AND(IF(AND(M53*IF(L64&lt;=0,Projects!$U$8,Projects!$V$8)&gt;ABS(L64),L64&lt;0),MAX((L64*-1)-L58+0.001,M53*Projects!$V$8),M53*IF(L64&lt;=0,Projects!$U$8,Projects!$V$8))&lt;ABS(M58),M58&lt;0),ABS(M58),IF(AND(M53*IF(L64&lt;=0,Projects!$U$8,Projects!$V$8)&gt;ABS(L64),L64&lt;0),MAX((L64*-1)-L58+0.001,M53*Projects!$V$8),M53*IF(L64&lt;=0,Projects!$U$8,Projects!$V$8))))</f>
        <v>0</v>
      </c>
      <c r="N55" s="28">
        <f>MIN(N53*Projects!$U$8,IF(AND(IF(AND(N53*IF(M64&lt;=0,Projects!$U$8,Projects!$V$8)&gt;ABS(M64),M64&lt;0),MAX((M64*-1)-M58+0.001,N53*Projects!$V$8),N53*IF(M64&lt;=0,Projects!$U$8,Projects!$V$8))&lt;ABS(N58),N58&lt;0),ABS(N58),IF(AND(N53*IF(M64&lt;=0,Projects!$U$8,Projects!$V$8)&gt;ABS(M64),M64&lt;0),MAX((M64*-1)-M58+0.001,N53*Projects!$V$8),N53*IF(M64&lt;=0,Projects!$U$8,Projects!$V$8))))</f>
        <v>0</v>
      </c>
      <c r="O55" s="28">
        <f>MIN(O53*Projects!$U$8,IF(AND(IF(AND(O53*IF(N64&lt;=0,Projects!$U$8,Projects!$V$8)&gt;ABS(N64),N64&lt;0),MAX((N64*-1)-N58+0.001,O53*Projects!$V$8),O53*IF(N64&lt;=0,Projects!$U$8,Projects!$V$8))&lt;ABS(O58),O58&lt;0),ABS(O58),IF(AND(O53*IF(N64&lt;=0,Projects!$U$8,Projects!$V$8)&gt;ABS(N64),N64&lt;0),MAX((N64*-1)-N58+0.001,O53*Projects!$V$8),O53*IF(N64&lt;=0,Projects!$U$8,Projects!$V$8))))</f>
        <v>0</v>
      </c>
      <c r="P55" s="28">
        <f>MIN(P53*Projects!$U$8,IF(AND(IF(AND(P53*IF(O64&lt;=0,Projects!$U$8,Projects!$V$8)&gt;ABS(O64),O64&lt;0),MAX((O64*-1)-O58+0.001,P53*Projects!$V$8),P53*IF(O64&lt;=0,Projects!$U$8,Projects!$V$8))&lt;ABS(P58),P58&lt;0),ABS(P58),IF(AND(P53*IF(O64&lt;=0,Projects!$U$8,Projects!$V$8)&gt;ABS(O64),O64&lt;0),MAX((O64*-1)-O58+0.001,P53*Projects!$V$8),P53*IF(O64&lt;=0,Projects!$U$8,Projects!$V$8))))</f>
        <v>0</v>
      </c>
      <c r="Q55" s="28">
        <f>MIN(Q53*Projects!$U$8,IF(AND(IF(AND(Q53*IF(P64&lt;=0,Projects!$U$8,Projects!$V$8)&gt;ABS(P64),P64&lt;0),MAX((P64*-1)-P58+0.001,Q53*Projects!$V$8),Q53*IF(P64&lt;=0,Projects!$U$8,Projects!$V$8))&lt;ABS(Q58),Q58&lt;0),ABS(Q58),IF(AND(Q53*IF(P64&lt;=0,Projects!$U$8,Projects!$V$8)&gt;ABS(P64),P64&lt;0),MAX((P64*-1)-P58+0.001,Q53*Projects!$V$8),Q53*IF(P64&lt;=0,Projects!$U$8,Projects!$V$8))))</f>
        <v>0</v>
      </c>
      <c r="R55" s="28">
        <f>MIN(R53*Projects!$U$8,IF(AND(IF(AND(R53*IF(Q64&lt;=0,Projects!$U$8,Projects!$V$8)&gt;ABS(Q64),Q64&lt;0),MAX((Q64*-1)-Q58+0.001,R53*Projects!$V$8),R53*IF(Q64&lt;=0,Projects!$U$8,Projects!$V$8))&lt;ABS(R58),R58&lt;0),ABS(R58),IF(AND(R53*IF(Q64&lt;=0,Projects!$U$8,Projects!$V$8)&gt;ABS(Q64),Q64&lt;0),MAX((Q64*-1)-Q58+0.001,R53*Projects!$V$8),R53*IF(Q64&lt;=0,Projects!$U$8,Projects!$V$8))))</f>
        <v>0</v>
      </c>
      <c r="S55" s="28">
        <f>MIN(S53*Projects!$U$8,IF(AND(IF(AND(S53*IF(R64&lt;=0,Projects!$U$8,Projects!$V$8)&gt;ABS(R64),R64&lt;0),MAX((R64*-1)-R58+0.001,S53*Projects!$V$8),S53*IF(R64&lt;=0,Projects!$U$8,Projects!$V$8))&lt;ABS(S58),S58&lt;0),ABS(S58),IF(AND(S53*IF(R64&lt;=0,Projects!$U$8,Projects!$V$8)&gt;ABS(R64),R64&lt;0),MAX((R64*-1)-R58+0.001,S53*Projects!$V$8),S53*IF(R64&lt;=0,Projects!$U$8,Projects!$V$8))))</f>
        <v>0</v>
      </c>
      <c r="T55" s="28">
        <f>MIN(T53*Projects!$U$8,IF(AND(IF(AND(T53*IF(S64&lt;=0,Projects!$U$8,Projects!$V$8)&gt;ABS(S64),S64&lt;0),MAX((S64*-1)-S58+0.001,T53*Projects!$V$8),T53*IF(S64&lt;=0,Projects!$U$8,Projects!$V$8))&lt;ABS(T58),T58&lt;0),ABS(T58),IF(AND(T53*IF(S64&lt;=0,Projects!$U$8,Projects!$V$8)&gt;ABS(S64),S64&lt;0),MAX((S64*-1)-S58+0.001,T53*Projects!$V$8),T53*IF(S64&lt;=0,Projects!$U$8,Projects!$V$8))))</f>
        <v>0</v>
      </c>
      <c r="U55" s="28">
        <f>MIN(U53*Projects!$U$8,IF(AND(IF(AND(U53*IF(T64&lt;=0,Projects!$U$8,Projects!$V$8)&gt;ABS(T64),T64&lt;0),MAX((T64*-1)-T58+0.001,U53*Projects!$V$8),U53*IF(T64&lt;=0,Projects!$U$8,Projects!$V$8))&lt;ABS(U58),U58&lt;0),ABS(U58),IF(AND(U53*IF(T64&lt;=0,Projects!$U$8,Projects!$V$8)&gt;ABS(T64),T64&lt;0),MAX((T64*-1)-T58+0.001,U53*Projects!$V$8),U53*IF(T64&lt;=0,Projects!$U$8,Projects!$V$8))))</f>
        <v>0</v>
      </c>
      <c r="V55" s="28">
        <f>MIN(V53*Projects!$U$8,IF(AND(IF(AND(V53*IF(U64&lt;=0,Projects!$U$8,Projects!$V$8)&gt;ABS(U64),U64&lt;0),MAX((U64*-1)-U58+0.001,V53*Projects!$V$8),V53*IF(U64&lt;=0,Projects!$U$8,Projects!$V$8))&lt;ABS(V58),V58&lt;0),ABS(V58),IF(AND(V53*IF(U64&lt;=0,Projects!$U$8,Projects!$V$8)&gt;ABS(U64),U64&lt;0),MAX((U64*-1)-U58+0.001,V53*Projects!$V$8),V53*IF(U64&lt;=0,Projects!$U$8,Projects!$V$8))))</f>
        <v>0</v>
      </c>
      <c r="W55" s="28">
        <f>MIN(W53*Projects!$U$8,IF(AND(IF(AND(W53*IF(V64&lt;=0,Projects!$U$8,Projects!$V$8)&gt;ABS(V64),V64&lt;0),MAX((V64*-1)-V58+0.001,W53*Projects!$V$8),W53*IF(V64&lt;=0,Projects!$U$8,Projects!$V$8))&lt;ABS(W58),W58&lt;0),ABS(W58),IF(AND(W53*IF(V64&lt;=0,Projects!$U$8,Projects!$V$8)&gt;ABS(V64),V64&lt;0),MAX((V64*-1)-V58+0.001,W53*Projects!$V$8),W53*IF(V64&lt;=0,Projects!$U$8,Projects!$V$8))))</f>
        <v>0</v>
      </c>
      <c r="X55" s="96">
        <f>MIN(X53*Projects!$U$8,IF(AND(IF(AND(X53*IF(W64&lt;=0,Projects!$U$8,Projects!$V$8)&gt;ABS(W64),W64&lt;0),MAX((W64*-1)-W58+0.001,X53*Projects!$V$8),X53*IF(W64&lt;=0,Projects!$U$8,Projects!$V$8))&lt;ABS(X58),X58&lt;0),ABS(X58),IF(AND(X53*IF(W64&lt;=0,Projects!$U$8,Projects!$V$8)&gt;ABS(W64),W64&lt;0),MAX((W64*-1)-W58+0.001,X53*Projects!$V$8),X53*IF(W64&lt;=0,Projects!$U$8,Projects!$V$8))))</f>
        <v>0</v>
      </c>
      <c r="Y55" s="122">
        <f>MIN(Y53*Projects!$U$8,IF(AND(IF(AND(Y53*IF(X64&lt;=0,Projects!$U$8,Projects!$V$8)&gt;ABS(X64),X64&lt;0),MAX((X64*-1)-X58+0.001,Y53*Projects!$V$8),Y53*IF(X64&lt;=0,Projects!$U$8,Projects!$V$8))&lt;ABS(Y58),Y58&lt;0),ABS(Y58),IF(AND(Y53*IF(X64&lt;=0,Projects!$U$8,Projects!$V$8)&gt;ABS(X64),X64&lt;0),MAX((X64*-1)-X58+0.001,Y53*Projects!$V$8),Y53*IF(X64&lt;=0,Projects!$U$8,Projects!$V$8))))</f>
        <v>0</v>
      </c>
      <c r="Z55" s="122">
        <f>MIN(Z53*Projects!$U$8,IF(AND(IF(AND(Z53*IF(Y64&lt;=0,Projects!$U$8,Projects!$V$8)&gt;ABS(Y64),Y64&lt;0),MAX((Y64*-1)-Y58+0.001,Z53*Projects!$V$8),Z53*IF(Y64&lt;=0,Projects!$U$8,Projects!$V$8))&lt;ABS(Z58),Z58&lt;0),ABS(Z58),IF(AND(Z53*IF(Y64&lt;=0,Projects!$U$8,Projects!$V$8)&gt;ABS(Y64),Y64&lt;0),MAX((Y64*-1)-Y58+0.001,Z53*Projects!$V$8),Z53*IF(Y64&lt;=0,Projects!$U$8,Projects!$V$8))))</f>
        <v>0</v>
      </c>
      <c r="AA55" s="122">
        <f>MIN(AA53*Projects!$U$8,IF(AND(IF(AND(AA53*IF(Z64&lt;=0,Projects!$U$8,Projects!$V$8)&gt;ABS(Z64),Z64&lt;0),MAX((Z64*-1)-Z58+0.001,AA53*Projects!$V$8),AA53*IF(Z64&lt;=0,Projects!$U$8,Projects!$V$8))&lt;ABS(AA58),AA58&lt;0),ABS(AA58),IF(AND(AA53*IF(Z64&lt;=0,Projects!$U$8,Projects!$V$8)&gt;ABS(Z64),Z64&lt;0),MAX((Z64*-1)-Z58+0.001,AA53*Projects!$V$8),AA53*IF(Z64&lt;=0,Projects!$U$8,Projects!$V$8))))</f>
        <v>0</v>
      </c>
      <c r="AB55" s="122">
        <f>MIN(AB53*Projects!$U$8,IF(AND(IF(AND(AB53*IF(AA64&lt;=0,Projects!$U$8,Projects!$V$8)&gt;ABS(AA64),AA64&lt;0),MAX((AA64*-1)-AA58+0.001,AB53*Projects!$V$8),AB53*IF(AA64&lt;=0,Projects!$U$8,Projects!$V$8))&lt;ABS(AB58),AB58&lt;0),ABS(AB58),IF(AND(AB53*IF(AA64&lt;=0,Projects!$U$8,Projects!$V$8)&gt;ABS(AA64),AA64&lt;0),MAX((AA64*-1)-AA58+0.001,AB53*Projects!$V$8),AB53*IF(AA64&lt;=0,Projects!$U$8,Projects!$V$8))))</f>
        <v>0</v>
      </c>
      <c r="AC55" s="122">
        <f>MIN(AC53*Projects!$U$8,IF(AND(IF(AND(AC53*IF(AB64&lt;=0,Projects!$U$8,Projects!$V$8)&gt;ABS(AB64),AB64&lt;0),MAX((AB64*-1)-AB58+0.001,AC53*Projects!$V$8),AC53*IF(AB64&lt;=0,Projects!$U$8,Projects!$V$8))&lt;ABS(AC58),AC58&lt;0),ABS(AC58),IF(AND(AC53*IF(AB64&lt;=0,Projects!$U$8,Projects!$V$8)&gt;ABS(AB64),AB64&lt;0),MAX((AB64*-1)-AB58+0.001,AC53*Projects!$V$8),AC53*IF(AB64&lt;=0,Projects!$U$8,Projects!$V$8))))</f>
        <v>0</v>
      </c>
      <c r="AD55" s="122">
        <f>MIN(AD53*Projects!$U$8,IF(AND(IF(AND(AD53*IF(AC64&lt;=0,Projects!$U$8,Projects!$V$8)&gt;ABS(AC64),AC64&lt;0),MAX((AC64*-1)-AC58+0.001,AD53*Projects!$V$8),AD53*IF(AC64&lt;=0,Projects!$U$8,Projects!$V$8))&lt;ABS(AD58),AD58&lt;0),ABS(AD58),IF(AND(AD53*IF(AC64&lt;=0,Projects!$U$8,Projects!$V$8)&gt;ABS(AC64),AC64&lt;0),MAX((AC64*-1)-AC58+0.001,AD53*Projects!$V$8),AD53*IF(AC64&lt;=0,Projects!$U$8,Projects!$V$8))))</f>
        <v>0</v>
      </c>
      <c r="AE55" s="122">
        <f>MIN(AE53*Projects!$U$8,IF(AND(IF(AND(AE53*IF(AD64&lt;=0,Projects!$U$8,Projects!$V$8)&gt;ABS(AD64),AD64&lt;0),MAX((AD64*-1)-AD58+0.001,AE53*Projects!$V$8),AE53*IF(AD64&lt;=0,Projects!$U$8,Projects!$V$8))&lt;ABS(AE58),AE58&lt;0),ABS(AE58),IF(AND(AE53*IF(AD64&lt;=0,Projects!$U$8,Projects!$V$8)&gt;ABS(AD64),AD64&lt;0),MAX((AD64*-1)-AD58+0.001,AE53*Projects!$V$8),AE53*IF(AD64&lt;=0,Projects!$U$8,Projects!$V$8))))</f>
        <v>0</v>
      </c>
      <c r="AF55" s="122">
        <f>MIN(AF53*Projects!$U$8,IF(AND(IF(AND(AF53*IF(AE64&lt;=0,Projects!$U$8,Projects!$V$8)&gt;ABS(AE64),AE64&lt;0),MAX((AE64*-1)-AE58+0.001,AF53*Projects!$V$8),AF53*IF(AE64&lt;=0,Projects!$U$8,Projects!$V$8))&lt;ABS(AF58),AF58&lt;0),ABS(AF58),IF(AND(AF53*IF(AE64&lt;=0,Projects!$U$8,Projects!$V$8)&gt;ABS(AE64),AE64&lt;0),MAX((AE64*-1)-AE58+0.001,AF53*Projects!$V$8),AF53*IF(AE64&lt;=0,Projects!$U$8,Projects!$V$8))))</f>
        <v>0</v>
      </c>
      <c r="AG55" s="122">
        <f>MIN(AG53*Projects!$U$8,IF(AND(IF(AND(AG53*IF(AF64&lt;=0,Projects!$U$8,Projects!$V$8)&gt;ABS(AF64),AF64&lt;0),MAX((AF64*-1)-AF58+0.001,AG53*Projects!$V$8),AG53*IF(AF64&lt;=0,Projects!$U$8,Projects!$V$8))&lt;ABS(AG58),AG58&lt;0),ABS(AG58),IF(AND(AG53*IF(AF64&lt;=0,Projects!$U$8,Projects!$V$8)&gt;ABS(AF64),AF64&lt;0),MAX((AF64*-1)-AF58+0.001,AG53*Projects!$V$8),AG53*IF(AF64&lt;=0,Projects!$U$8,Projects!$V$8))))</f>
        <v>0</v>
      </c>
      <c r="AH55" s="122">
        <f>MIN(AH53*Projects!$U$8,IF(AND(IF(AND(AH53*IF(AG64&lt;=0,Projects!$U$8,Projects!$V$8)&gt;ABS(AG64),AG64&lt;0),MAX((AG64*-1)-AG58+0.001,AH53*Projects!$V$8),AH53*IF(AG64&lt;=0,Projects!$U$8,Projects!$V$8))&lt;ABS(AH58),AH58&lt;0),ABS(AH58),IF(AND(AH53*IF(AG64&lt;=0,Projects!$U$8,Projects!$V$8)&gt;ABS(AG64),AG64&lt;0),MAX((AG64*-1)-AG58+0.001,AH53*Projects!$V$8),AH53*IF(AG64&lt;=0,Projects!$U$8,Projects!$V$8))))</f>
        <v>0</v>
      </c>
      <c r="AI55" s="122">
        <f>MIN(AI53*Projects!$U$8,IF(AND(IF(AND(AI53*IF(AH64&lt;=0,Projects!$U$8,Projects!$V$8)&gt;ABS(AH64),AH64&lt;0),MAX((AH64*-1)-AH58+0.001,AI53*Projects!$V$8),AI53*IF(AH64&lt;=0,Projects!$U$8,Projects!$V$8))&lt;ABS(AI58),AI58&lt;0),ABS(AI58),IF(AND(AI53*IF(AH64&lt;=0,Projects!$U$8,Projects!$V$8)&gt;ABS(AH64),AH64&lt;0),MAX((AH64*-1)-AH58+0.001,AI53*Projects!$V$8),AI53*IF(AH64&lt;=0,Projects!$U$8,Projects!$V$8))))</f>
        <v>0</v>
      </c>
      <c r="AJ55" s="122">
        <f>MIN(AJ53*Projects!$U$8,IF(AND(IF(AND(AJ53*IF(AI64&lt;=0,Projects!$U$8,Projects!$V$8)&gt;ABS(AI64),AI64&lt;0),MAX((AI64*-1)-AI58+0.001,AJ53*Projects!$V$8),AJ53*IF(AI64&lt;=0,Projects!$U$8,Projects!$V$8))&lt;ABS(AJ58),AJ58&lt;0),ABS(AJ58),IF(AND(AJ53*IF(AI64&lt;=0,Projects!$U$8,Projects!$V$8)&gt;ABS(AI64),AI64&lt;0),MAX((AI64*-1)-AI58+0.001,AJ53*Projects!$V$8),AJ53*IF(AI64&lt;=0,Projects!$U$8,Projects!$V$8))))</f>
        <v>0</v>
      </c>
      <c r="AK55" s="122">
        <f>MIN(AK53*Projects!$U$8,IF(AND(IF(AND(AK53*IF(AJ64&lt;=0,Projects!$U$8,Projects!$V$8)&gt;ABS(AJ64),AJ64&lt;0),MAX((AJ64*-1)-AJ58+0.001,AK53*Projects!$V$8),AK53*IF(AJ64&lt;=0,Projects!$U$8,Projects!$V$8))&lt;ABS(AK58),AK58&lt;0),ABS(AK58),IF(AND(AK53*IF(AJ64&lt;=0,Projects!$U$8,Projects!$V$8)&gt;ABS(AJ64),AJ64&lt;0),MAX((AJ64*-1)-AJ58+0.001,AK53*Projects!$V$8),AK53*IF(AJ64&lt;=0,Projects!$U$8,Projects!$V$8))))</f>
        <v>0</v>
      </c>
      <c r="AL55" s="122">
        <f>MIN(AL53*Projects!$U$8,IF(AND(IF(AND(AL53*IF(AK64&lt;=0,Projects!$U$8,Projects!$V$8)&gt;ABS(AK64),AK64&lt;0),MAX((AK64*-1)-AK58+0.001,AL53*Projects!$V$8),AL53*IF(AK64&lt;=0,Projects!$U$8,Projects!$V$8))&lt;ABS(AL58),AL58&lt;0),ABS(AL58),IF(AND(AL53*IF(AK64&lt;=0,Projects!$U$8,Projects!$V$8)&gt;ABS(AK64),AK64&lt;0),MAX((AK64*-1)-AK58+0.001,AL53*Projects!$V$8),AL53*IF(AK64&lt;=0,Projects!$U$8,Projects!$V$8))))</f>
        <v>0</v>
      </c>
      <c r="AM55" s="122">
        <f>MIN(AM53*Projects!$U$8,IF(AND(IF(AND(AM53*IF(AL64&lt;=0,Projects!$U$8,Projects!$V$8)&gt;ABS(AL64),AL64&lt;0),MAX((AL64*-1)-AL58+0.001,AM53*Projects!$V$8),AM53*IF(AL64&lt;=0,Projects!$U$8,Projects!$V$8))&lt;ABS(AM58),AM58&lt;0),ABS(AM58),IF(AND(AM53*IF(AL64&lt;=0,Projects!$U$8,Projects!$V$8)&gt;ABS(AL64),AL64&lt;0),MAX((AL64*-1)-AL58+0.001,AM53*Projects!$V$8),AM53*IF(AL64&lt;=0,Projects!$U$8,Projects!$V$8))))</f>
        <v>0</v>
      </c>
      <c r="AN55" s="122">
        <f>MIN(AN53*Projects!$U$8,IF(AND(IF(AND(AN53*IF(AM64&lt;=0,Projects!$U$8,Projects!$V$8)&gt;ABS(AM64),AM64&lt;0),MAX((AM64*-1)-AM58+0.001,AN53*Projects!$V$8),AN53*IF(AM64&lt;=0,Projects!$U$8,Projects!$V$8))&lt;ABS(AN58),AN58&lt;0),ABS(AN58),IF(AND(AN53*IF(AM64&lt;=0,Projects!$U$8,Projects!$V$8)&gt;ABS(AM64),AM64&lt;0),MAX((AM64*-1)-AM58+0.001,AN53*Projects!$V$8),AN53*IF(AM64&lt;=0,Projects!$U$8,Projects!$V$8))))</f>
        <v>0</v>
      </c>
      <c r="AO55" s="122">
        <f>MIN(AO53*Projects!$U$8,IF(AND(IF(AND(AO53*IF(AN64&lt;=0,Projects!$U$8,Projects!$V$8)&gt;ABS(AN64),AN64&lt;0),MAX((AN64*-1)-AN58+0.001,AO53*Projects!$V$8),AO53*IF(AN64&lt;=0,Projects!$U$8,Projects!$V$8))&lt;ABS(AO58),AO58&lt;0),ABS(AO58),IF(AND(AO53*IF(AN64&lt;=0,Projects!$U$8,Projects!$V$8)&gt;ABS(AN64),AN64&lt;0),MAX((AN64*-1)-AN58+0.001,AO53*Projects!$V$8),AO53*IF(AN64&lt;=0,Projects!$U$8,Projects!$V$8))))</f>
        <v>0</v>
      </c>
      <c r="AP55" s="122">
        <f>MIN(AP53*Projects!$U$8,IF(AND(IF(AND(AP53*IF(AO64&lt;=0,Projects!$U$8,Projects!$V$8)&gt;ABS(AO64),AO64&lt;0),MAX((AO64*-1)-AO58+0.001,AP53*Projects!$V$8),AP53*IF(AO64&lt;=0,Projects!$U$8,Projects!$V$8))&lt;ABS(AP58),AP58&lt;0),ABS(AP58),IF(AND(AP53*IF(AO64&lt;=0,Projects!$U$8,Projects!$V$8)&gt;ABS(AO64),AO64&lt;0),MAX((AO64*-1)-AO58+0.001,AP53*Projects!$V$8),AP53*IF(AO64&lt;=0,Projects!$U$8,Projects!$V$8))))</f>
        <v>0</v>
      </c>
      <c r="AQ55" s="122">
        <f>MIN(AQ53*Projects!$U$8,IF(AND(IF(AND(AQ53*IF(AP64&lt;=0,Projects!$U$8,Projects!$V$8)&gt;ABS(AP64),AP64&lt;0),MAX((AP64*-1)-AP58+0.001,AQ53*Projects!$V$8),AQ53*IF(AP64&lt;=0,Projects!$U$8,Projects!$V$8))&lt;ABS(AQ58),AQ58&lt;0),ABS(AQ58),IF(AND(AQ53*IF(AP64&lt;=0,Projects!$U$8,Projects!$V$8)&gt;ABS(AP64),AP64&lt;0),MAX((AP64*-1)-AP58+0.001,AQ53*Projects!$V$8),AQ53*IF(AP64&lt;=0,Projects!$U$8,Projects!$V$8))))</f>
        <v>0</v>
      </c>
      <c r="AR55" s="122">
        <f>MIN(AR53*Projects!$U$8,IF(AND(IF(AND(AR53*IF(AQ64&lt;=0,Projects!$U$8,Projects!$V$8)&gt;ABS(AQ64),AQ64&lt;0),MAX((AQ64*-1)-AQ58+0.001,AR53*Projects!$V$8),AR53*IF(AQ64&lt;=0,Projects!$U$8,Projects!$V$8))&lt;ABS(AR58),AR58&lt;0),ABS(AR58),IF(AND(AR53*IF(AQ64&lt;=0,Projects!$U$8,Projects!$V$8)&gt;ABS(AQ64),AQ64&lt;0),MAX((AQ64*-1)-AQ58+0.001,AR53*Projects!$V$8),AR53*IF(AQ64&lt;=0,Projects!$U$8,Projects!$V$8))))</f>
        <v>0</v>
      </c>
      <c r="AS55" s="122">
        <f>MIN(AS53*Projects!$U$8,IF(AND(IF(AND(AS53*IF(AR64&lt;=0,Projects!$U$8,Projects!$V$8)&gt;ABS(AR64),AR64&lt;0),MAX((AR64*-1)-AR58+0.001,AS53*Projects!$V$8),AS53*IF(AR64&lt;=0,Projects!$U$8,Projects!$V$8))&lt;ABS(AS58),AS58&lt;0),ABS(AS58),IF(AND(AS53*IF(AR64&lt;=0,Projects!$U$8,Projects!$V$8)&gt;ABS(AR64),AR64&lt;0),MAX((AR64*-1)-AR58+0.001,AS53*Projects!$V$8),AS53*IF(AR64&lt;=0,Projects!$U$8,Projects!$V$8))))</f>
        <v>0</v>
      </c>
      <c r="AT55" s="122">
        <f>MIN(AT53*Projects!$U$8,IF(AND(IF(AND(AT53*IF(AS64&lt;=0,Projects!$U$8,Projects!$V$8)&gt;ABS(AS64),AS64&lt;0),MAX((AS64*-1)-AS58+0.001,AT53*Projects!$V$8),AT53*IF(AS64&lt;=0,Projects!$U$8,Projects!$V$8))&lt;ABS(AT58),AT58&lt;0),ABS(AT58),IF(AND(AT53*IF(AS64&lt;=0,Projects!$U$8,Projects!$V$8)&gt;ABS(AS64),AS64&lt;0),MAX((AS64*-1)-AS58+0.001,AT53*Projects!$V$8),AT53*IF(AS64&lt;=0,Projects!$U$8,Projects!$V$8))))</f>
        <v>0</v>
      </c>
      <c r="AU55" s="122">
        <f>MIN(AU53*Projects!$U$8,IF(AND(IF(AND(AU53*IF(AT64&lt;=0,Projects!$U$8,Projects!$V$8)&gt;ABS(AT64),AT64&lt;0),MAX((AT64*-1)-AT58+0.001,AU53*Projects!$V$8),AU53*IF(AT64&lt;=0,Projects!$U$8,Projects!$V$8))&lt;ABS(AU58),AU58&lt;0),ABS(AU58),IF(AND(AU53*IF(AT64&lt;=0,Projects!$U$8,Projects!$V$8)&gt;ABS(AT64),AT64&lt;0),MAX((AT64*-1)-AT58+0.001,AU53*Projects!$V$8),AU53*IF(AT64&lt;=0,Projects!$U$8,Projects!$V$8))))</f>
        <v>0</v>
      </c>
      <c r="AV55" s="122">
        <f>MIN(AV53*Projects!$U$8,IF(AND(IF(AND(AV53*IF(AU64&lt;=0,Projects!$U$8,Projects!$V$8)&gt;ABS(AU64),AU64&lt;0),MAX((AU64*-1)-AU58+0.001,AV53*Projects!$V$8),AV53*IF(AU64&lt;=0,Projects!$U$8,Projects!$V$8))&lt;ABS(AV58),AV58&lt;0),ABS(AV58),IF(AND(AV53*IF(AU64&lt;=0,Projects!$U$8,Projects!$V$8)&gt;ABS(AU64),AU64&lt;0),MAX((AU64*-1)-AU58+0.001,AV53*Projects!$V$8),AV53*IF(AU64&lt;=0,Projects!$U$8,Projects!$V$8))))</f>
        <v>0</v>
      </c>
      <c r="AW55" s="122">
        <f>MIN(AW53*Projects!$U$8,IF(AND(IF(AND(AW53*IF(AV64&lt;=0,Projects!$U$8,Projects!$V$8)&gt;ABS(AV64),AV64&lt;0),MAX((AV64*-1)-AV58+0.001,AW53*Projects!$V$8),AW53*IF(AV64&lt;=0,Projects!$U$8,Projects!$V$8))&lt;ABS(AW58),AW58&lt;0),ABS(AW58),IF(AND(AW53*IF(AV64&lt;=0,Projects!$U$8,Projects!$V$8)&gt;ABS(AV64),AV64&lt;0),MAX((AV64*-1)-AV58+0.001,AW53*Projects!$V$8),AW53*IF(AV64&lt;=0,Projects!$U$8,Projects!$V$8))))</f>
        <v>0</v>
      </c>
      <c r="AX55" s="122">
        <f>MIN(AX53*Projects!$U$8,IF(AND(IF(AND(AX53*IF(AW64&lt;=0,Projects!$U$8,Projects!$V$8)&gt;ABS(AW64),AW64&lt;0),MAX((AW64*-1)-AW58+0.001,AX53*Projects!$V$8),AX53*IF(AW64&lt;=0,Projects!$U$8,Projects!$V$8))&lt;ABS(AX58),AX58&lt;0),ABS(AX58),IF(AND(AX53*IF(AW64&lt;=0,Projects!$U$8,Projects!$V$8)&gt;ABS(AW64),AW64&lt;0),MAX((AW64*-1)-AW58+0.001,AX53*Projects!$V$8),AX53*IF(AW64&lt;=0,Projects!$U$8,Projects!$V$8))))</f>
        <v>0</v>
      </c>
    </row>
    <row r="56" spans="1:50" outlineLevel="1" x14ac:dyDescent="0.25">
      <c r="A56" s="18"/>
      <c r="B56" s="147"/>
      <c r="C56" s="23" t="s">
        <v>59</v>
      </c>
      <c r="D56" s="31" t="s">
        <v>24</v>
      </c>
      <c r="E56" s="32">
        <f>IF(Projects!$W$8='Cash Flow - Each Project'!E$3,Projects!$Z$8,0)</f>
        <v>0</v>
      </c>
      <c r="F56" s="32">
        <f>IF(Projects!$W$8='Cash Flow - Each Project'!F$3,Projects!$Z$8,0)</f>
        <v>0</v>
      </c>
      <c r="G56" s="32">
        <f>IF(Projects!$W$8='Cash Flow - Each Project'!G$3,Projects!$Z$8,0)</f>
        <v>0</v>
      </c>
      <c r="H56" s="32">
        <f>IF(Projects!$W$8='Cash Flow - Each Project'!H$3,Projects!$Z$8,0)</f>
        <v>0</v>
      </c>
      <c r="I56" s="32">
        <f>IF(Projects!$W$8='Cash Flow - Each Project'!I$3,Projects!$Z$8,0)</f>
        <v>0</v>
      </c>
      <c r="J56" s="32">
        <f>IF(Projects!$W$8='Cash Flow - Each Project'!J$3,Projects!$Z$8,0)</f>
        <v>0</v>
      </c>
      <c r="K56" s="32">
        <f>IF(Projects!$W$8='Cash Flow - Each Project'!K$3,Projects!$Z$8,0)</f>
        <v>0</v>
      </c>
      <c r="L56" s="32">
        <f>IF(Projects!$W$8='Cash Flow - Each Project'!L$3,Projects!$Z$8,0)</f>
        <v>0</v>
      </c>
      <c r="M56" s="32">
        <f>IF(Projects!$W$8='Cash Flow - Each Project'!M$3,Projects!$Z$8,0)</f>
        <v>0</v>
      </c>
      <c r="N56" s="32">
        <f>IF(Projects!$W$8='Cash Flow - Each Project'!N$3,Projects!$Z$8,0)</f>
        <v>0</v>
      </c>
      <c r="O56" s="32">
        <f>IF(Projects!$W$8='Cash Flow - Each Project'!O$3,Projects!$Z$8,0)</f>
        <v>0</v>
      </c>
      <c r="P56" s="32">
        <f>IF(Projects!$W$8='Cash Flow - Each Project'!P$3,Projects!$Z$8,0)</f>
        <v>0</v>
      </c>
      <c r="Q56" s="32">
        <f>IF(Projects!$W$8='Cash Flow - Each Project'!Q$3,Projects!$Z$8,0)</f>
        <v>0</v>
      </c>
      <c r="R56" s="32">
        <f>IF(Projects!$W$8='Cash Flow - Each Project'!R$3,Projects!$Z$8,0)</f>
        <v>0</v>
      </c>
      <c r="S56" s="32">
        <f>IF(Projects!$W$8='Cash Flow - Each Project'!S$3,Projects!$Z$8,0)</f>
        <v>0</v>
      </c>
      <c r="T56" s="32">
        <f>IF(Projects!$W$8='Cash Flow - Each Project'!T$3,Projects!$Z$8,0)</f>
        <v>0</v>
      </c>
      <c r="U56" s="32">
        <f>IF(Projects!$W$8='Cash Flow - Each Project'!U$3,Projects!$Z$8,0)</f>
        <v>0</v>
      </c>
      <c r="V56" s="32">
        <f>IF(Projects!$W$8='Cash Flow - Each Project'!V$3,Projects!$Z$8,0)</f>
        <v>0</v>
      </c>
      <c r="W56" s="32">
        <f>IF(Projects!$W$8='Cash Flow - Each Project'!W$3,Projects!$Z$8,0)</f>
        <v>0</v>
      </c>
      <c r="X56" s="25">
        <f>IF(Projects!$W$8='Cash Flow - Each Project'!X$3,Projects!$Z$8,0)</f>
        <v>0</v>
      </c>
      <c r="Y56" s="123">
        <f>IF(Projects!$W$8='Cash Flow - Each Project'!Y$3,Projects!$Z$8,0)</f>
        <v>0</v>
      </c>
      <c r="Z56" s="123">
        <f>IF(Projects!$W$8='Cash Flow - Each Project'!Z$3,Projects!$Z$8,0)</f>
        <v>0</v>
      </c>
      <c r="AA56" s="123">
        <f>IF(Projects!$W$8='Cash Flow - Each Project'!AA$3,Projects!$Z$8,0)</f>
        <v>0</v>
      </c>
      <c r="AB56" s="123">
        <f>IF(Projects!$W$8='Cash Flow - Each Project'!AB$3,Projects!$Z$8,0)</f>
        <v>0</v>
      </c>
      <c r="AC56" s="123">
        <f>IF(Projects!$W$8='Cash Flow - Each Project'!AC$3,Projects!$Z$8,0)</f>
        <v>0</v>
      </c>
      <c r="AD56" s="123">
        <f>IF(Projects!$W$8='Cash Flow - Each Project'!AD$3,Projects!$Z$8,0)</f>
        <v>0</v>
      </c>
      <c r="AE56" s="123">
        <f>IF(Projects!$W$8='Cash Flow - Each Project'!AE$3,Projects!$Z$8,0)</f>
        <v>0</v>
      </c>
      <c r="AF56" s="123">
        <f>IF(Projects!$W$8='Cash Flow - Each Project'!AF$3,Projects!$Z$8,0)</f>
        <v>0</v>
      </c>
      <c r="AG56" s="123">
        <f>IF(Projects!$W$8='Cash Flow - Each Project'!AG$3,Projects!$Z$8,0)</f>
        <v>0</v>
      </c>
      <c r="AH56" s="123">
        <f>IF(Projects!$W$8='Cash Flow - Each Project'!AH$3,Projects!$Z$8,0)</f>
        <v>0</v>
      </c>
      <c r="AI56" s="123">
        <f>IF(Projects!$W$8='Cash Flow - Each Project'!AI$3,Projects!$Z$8,0)</f>
        <v>0</v>
      </c>
      <c r="AJ56" s="123">
        <f>IF(Projects!$W$8='Cash Flow - Each Project'!AJ$3,Projects!$Z$8,0)</f>
        <v>0</v>
      </c>
      <c r="AK56" s="123">
        <f>IF(Projects!$W$8='Cash Flow - Each Project'!AK$3,Projects!$Z$8,0)</f>
        <v>0</v>
      </c>
      <c r="AL56" s="123">
        <f>IF(Projects!$W$8='Cash Flow - Each Project'!AL$3,Projects!$Z$8,0)</f>
        <v>0</v>
      </c>
      <c r="AM56" s="123">
        <f>IF(Projects!$W$8='Cash Flow - Each Project'!AM$3,Projects!$Z$8,0)</f>
        <v>0</v>
      </c>
      <c r="AN56" s="123">
        <f>IF(Projects!$W$8='Cash Flow - Each Project'!AN$3,Projects!$Z$8,0)</f>
        <v>0</v>
      </c>
      <c r="AO56" s="123">
        <f>IF(Projects!$W$8='Cash Flow - Each Project'!AO$3,Projects!$Z$8,0)</f>
        <v>0</v>
      </c>
      <c r="AP56" s="123">
        <f>IF(Projects!$W$8='Cash Flow - Each Project'!AP$3,Projects!$Z$8,0)</f>
        <v>0</v>
      </c>
      <c r="AQ56" s="123">
        <f>IF(Projects!$W$8='Cash Flow - Each Project'!AQ$3,Projects!$Z$8,0)</f>
        <v>0</v>
      </c>
      <c r="AR56" s="123">
        <f>IF(Projects!$W$8='Cash Flow - Each Project'!AR$3,Projects!$Z$8,0)</f>
        <v>0</v>
      </c>
      <c r="AS56" s="123">
        <f>IF(Projects!$W$8='Cash Flow - Each Project'!AS$3,Projects!$Z$8,0)</f>
        <v>0</v>
      </c>
      <c r="AT56" s="123">
        <f>IF(Projects!$W$8='Cash Flow - Each Project'!AT$3,Projects!$Z$8,0)</f>
        <v>0</v>
      </c>
      <c r="AU56" s="123">
        <f>IF(Projects!$W$8='Cash Flow - Each Project'!AU$3,Projects!$Z$8,0)</f>
        <v>0</v>
      </c>
      <c r="AV56" s="123">
        <f>IF(Projects!$W$8='Cash Flow - Each Project'!AV$3,Projects!$Z$8,0)</f>
        <v>0</v>
      </c>
      <c r="AW56" s="123">
        <f>IF(Projects!$W$8='Cash Flow - Each Project'!AW$3,Projects!$Z$8,0)</f>
        <v>0</v>
      </c>
      <c r="AX56" s="123">
        <f>IF(Projects!$W$8='Cash Flow - Each Project'!AX$3,Projects!$Z$8,0)</f>
        <v>0</v>
      </c>
    </row>
    <row r="57" spans="1:50" outlineLevel="1" x14ac:dyDescent="0.25">
      <c r="A57" s="18"/>
      <c r="B57" s="147"/>
      <c r="C57" s="23" t="s">
        <v>3</v>
      </c>
      <c r="D57" s="101" t="s">
        <v>25</v>
      </c>
      <c r="E57" s="32">
        <f>IF(E$3=Projects!$I$8,Projects!$J$8,0)</f>
        <v>0</v>
      </c>
      <c r="F57" s="32">
        <f>IF(F$3=Projects!$I$8,Projects!$J$8,0)</f>
        <v>0</v>
      </c>
      <c r="G57" s="32">
        <f>IF(G$3=Projects!$I$8,Projects!$J$8,0)</f>
        <v>0</v>
      </c>
      <c r="H57" s="32">
        <f>IF(H$3=Projects!$I$8,Projects!$J$8,0)</f>
        <v>0</v>
      </c>
      <c r="I57" s="32">
        <f>IF(I$3=Projects!$I$8,Projects!$J$8,0)</f>
        <v>0</v>
      </c>
      <c r="J57" s="32">
        <f>IF(J$3=Projects!$I$8,Projects!$J$8,0)</f>
        <v>0</v>
      </c>
      <c r="K57" s="32">
        <f>IF(K$3=Projects!$I$8,Projects!$J$8,0)</f>
        <v>0</v>
      </c>
      <c r="L57" s="32">
        <f>IF(L$3=Projects!$I$8,Projects!$J$8,0)</f>
        <v>0</v>
      </c>
      <c r="M57" s="32">
        <f>IF(M$3=Projects!$I$8,Projects!$J$8,0)</f>
        <v>0</v>
      </c>
      <c r="N57" s="32">
        <f>IF(N$3=Projects!$I$8,Projects!$J$8,0)</f>
        <v>0</v>
      </c>
      <c r="O57" s="32">
        <f>IF(O$3=Projects!$I$8,Projects!$J$8,0)</f>
        <v>0</v>
      </c>
      <c r="P57" s="32">
        <f>IF(P$3=Projects!$I$8,Projects!$J$8,0)</f>
        <v>0</v>
      </c>
      <c r="Q57" s="32">
        <f>IF(Q$3=Projects!$I$8,Projects!$J$8,0)</f>
        <v>0</v>
      </c>
      <c r="R57" s="32">
        <f>IF(R$3=Projects!$I$8,Projects!$J$8,0)</f>
        <v>0</v>
      </c>
      <c r="S57" s="32">
        <f>IF(S$3=Projects!$I$8,Projects!$J$8,0)</f>
        <v>0</v>
      </c>
      <c r="T57" s="32">
        <f>IF(T$3=Projects!$I$8,Projects!$J$8,0)</f>
        <v>0</v>
      </c>
      <c r="U57" s="32">
        <f>IF(U$3=Projects!$I$8,Projects!$J$8,0)</f>
        <v>0</v>
      </c>
      <c r="V57" s="32">
        <f>IF(V$3=Projects!$I$8,Projects!$J$8,0)</f>
        <v>0</v>
      </c>
      <c r="W57" s="32">
        <f>IF(W$3=Projects!$I$8,Projects!$J$8,0)</f>
        <v>0</v>
      </c>
      <c r="X57" s="25">
        <f>IF(X$3=Projects!$I$8,Projects!$J$8,0)</f>
        <v>0</v>
      </c>
      <c r="Y57" s="123">
        <f>IF(Y$3=Projects!$I$8,Projects!$J$8,0)</f>
        <v>0</v>
      </c>
      <c r="Z57" s="123">
        <f>IF(Z$3=Projects!$I$8,Projects!$J$8,0)</f>
        <v>0</v>
      </c>
      <c r="AA57" s="123">
        <f>IF(AA$3=Projects!$I$8,Projects!$J$8,0)</f>
        <v>0</v>
      </c>
      <c r="AB57" s="123">
        <f>IF(AB$3=Projects!$I$8,Projects!$J$8,0)</f>
        <v>0</v>
      </c>
      <c r="AC57" s="123">
        <f>IF(AC$3=Projects!$I$8,Projects!$J$8,0)</f>
        <v>0</v>
      </c>
      <c r="AD57" s="123">
        <f>IF(AD$3=Projects!$I$8,Projects!$J$8,0)</f>
        <v>0</v>
      </c>
      <c r="AE57" s="123">
        <f>IF(AE$3=Projects!$I$8,Projects!$J$8,0)</f>
        <v>0</v>
      </c>
      <c r="AF57" s="123">
        <f>IF(AF$3=Projects!$I$8,Projects!$J$8,0)</f>
        <v>0</v>
      </c>
      <c r="AG57" s="123">
        <f>IF(AG$3=Projects!$I$8,Projects!$J$8,0)</f>
        <v>0</v>
      </c>
      <c r="AH57" s="123">
        <f>IF(AH$3=Projects!$I$8,Projects!$J$8,0)</f>
        <v>0</v>
      </c>
      <c r="AI57" s="123">
        <f>IF(AI$3=Projects!$I$8,Projects!$J$8,0)</f>
        <v>0</v>
      </c>
      <c r="AJ57" s="123">
        <f>IF(AJ$3=Projects!$I$8,Projects!$J$8,0)</f>
        <v>0</v>
      </c>
      <c r="AK57" s="123">
        <f>IF(AK$3=Projects!$I$8,Projects!$J$8,0)</f>
        <v>0</v>
      </c>
      <c r="AL57" s="123">
        <f>IF(AL$3=Projects!$I$8,Projects!$J$8,0)</f>
        <v>0</v>
      </c>
      <c r="AM57" s="123">
        <f>IF(AM$3=Projects!$I$8,Projects!$J$8,0)</f>
        <v>0</v>
      </c>
      <c r="AN57" s="123">
        <f>IF(AN$3=Projects!$I$8,Projects!$J$8,0)</f>
        <v>0</v>
      </c>
      <c r="AO57" s="123">
        <f>IF(AO$3=Projects!$I$8,Projects!$J$8,0)</f>
        <v>0</v>
      </c>
      <c r="AP57" s="123">
        <f>IF(AP$3=Projects!$I$8,Projects!$J$8,0)</f>
        <v>0</v>
      </c>
      <c r="AQ57" s="123">
        <f>IF(AQ$3=Projects!$I$8,Projects!$J$8,0)</f>
        <v>0</v>
      </c>
      <c r="AR57" s="123">
        <f>IF(AR$3=Projects!$I$8,Projects!$J$8,0)</f>
        <v>0</v>
      </c>
      <c r="AS57" s="123">
        <f>IF(AS$3=Projects!$I$8,Projects!$J$8,0)</f>
        <v>0</v>
      </c>
      <c r="AT57" s="123">
        <f>IF(AT$3=Projects!$I$8,Projects!$J$8,0)</f>
        <v>0</v>
      </c>
      <c r="AU57" s="123">
        <f>IF(AU$3=Projects!$I$8,Projects!$J$8,0)</f>
        <v>0</v>
      </c>
      <c r="AV57" s="123">
        <f>IF(AV$3=Projects!$I$8,Projects!$J$8,0)</f>
        <v>0</v>
      </c>
      <c r="AW57" s="123">
        <f>IF(AW$3=Projects!$I$8,Projects!$J$8,0)</f>
        <v>0</v>
      </c>
      <c r="AX57" s="123">
        <f>IF(AX$3=Projects!$I$8,Projects!$J$8,0)</f>
        <v>0</v>
      </c>
    </row>
    <row r="58" spans="1:50" outlineLevel="1" x14ac:dyDescent="0.25">
      <c r="A58" s="18"/>
      <c r="B58" s="147"/>
      <c r="C58" s="23" t="s">
        <v>44</v>
      </c>
      <c r="D58" s="31" t="s">
        <v>24</v>
      </c>
      <c r="E58" s="33">
        <f>IF(AND(E$3&gt;=Projects!$I$8,E$3&lt;=Projects!$W$8),Projects!$X$8,0)</f>
        <v>0</v>
      </c>
      <c r="F58" s="33">
        <f>IF(AND(F$3&gt;=Projects!$I$8,F$3&lt;=Projects!$W$8),Projects!$X$8,0)</f>
        <v>0</v>
      </c>
      <c r="G58" s="33">
        <f>IF(AND(G$3&gt;=Projects!$I$8,G$3&lt;=Projects!$W$8),Projects!$X$8,0)</f>
        <v>0</v>
      </c>
      <c r="H58" s="33">
        <f>IF(AND(H$3&gt;=Projects!$I$8,H$3&lt;=Projects!$W$8),Projects!$X$8,0)</f>
        <v>0</v>
      </c>
      <c r="I58" s="33">
        <f>IF(AND(I$3&gt;=Projects!$I$8,I$3&lt;=Projects!$W$8),Projects!$X$8,0)</f>
        <v>0</v>
      </c>
      <c r="J58" s="33">
        <f>IF(AND(J$3&gt;=Projects!$I$8,J$3&lt;=Projects!$W$8),Projects!$X$8,0)</f>
        <v>0</v>
      </c>
      <c r="K58" s="33">
        <f>IF(AND(K$3&gt;=Projects!$I$8,K$3&lt;=Projects!$W$8),Projects!$X$8,0)</f>
        <v>0</v>
      </c>
      <c r="L58" s="33">
        <f>IF(AND(L$3&gt;=Projects!$I$8,L$3&lt;=Projects!$W$8),Projects!$X$8,0)</f>
        <v>0</v>
      </c>
      <c r="M58" s="33">
        <f>IF(AND(M$3&gt;=Projects!$I$8,M$3&lt;=Projects!$W$8),Projects!$X$8,0)</f>
        <v>0</v>
      </c>
      <c r="N58" s="33">
        <f>IF(AND(N$3&gt;=Projects!$I$8,N$3&lt;=Projects!$W$8),Projects!$X$8,0)</f>
        <v>0</v>
      </c>
      <c r="O58" s="33">
        <f>IF(AND(O$3&gt;=Projects!$I$8,O$3&lt;=Projects!$W$8),Projects!$X$8,0)</f>
        <v>0</v>
      </c>
      <c r="P58" s="33">
        <f>IF(AND(P$3&gt;=Projects!$I$8,P$3&lt;=Projects!$W$8),Projects!$X$8,0)</f>
        <v>0</v>
      </c>
      <c r="Q58" s="33">
        <f>IF(AND(Q$3&gt;=Projects!$I$8,Q$3&lt;=Projects!$W$8),Projects!$X$8,0)</f>
        <v>0</v>
      </c>
      <c r="R58" s="33">
        <f>IF(AND(R$3&gt;=Projects!$I$8,R$3&lt;=Projects!$W$8),Projects!$X$8,0)</f>
        <v>0</v>
      </c>
      <c r="S58" s="33">
        <f>IF(AND(S$3&gt;=Projects!$I$8,S$3&lt;=Projects!$W$8),Projects!$X$8,0)</f>
        <v>0</v>
      </c>
      <c r="T58" s="33">
        <f>IF(AND(T$3&gt;=Projects!$I$8,T$3&lt;=Projects!$W$8),Projects!$X$8,0)</f>
        <v>0</v>
      </c>
      <c r="U58" s="33">
        <f>IF(AND(U$3&gt;=Projects!$I$8,U$3&lt;=Projects!$W$8),Projects!$X$8,0)</f>
        <v>0</v>
      </c>
      <c r="V58" s="33">
        <f>IF(AND(V$3&gt;=Projects!$I$8,V$3&lt;=Projects!$W$8),Projects!$X$8,0)</f>
        <v>0</v>
      </c>
      <c r="W58" s="33">
        <f>IF(AND(W$3&gt;=Projects!$I$8,W$3&lt;=Projects!$W$8),Projects!$X$8,0)</f>
        <v>0</v>
      </c>
      <c r="X58" s="36">
        <f>IF(AND(X$3&gt;=Projects!$I$8,X$3&lt;=Projects!$W$8),Projects!$X$8,0)</f>
        <v>0</v>
      </c>
      <c r="Y58" s="125">
        <f>IF(AND(Y$3&gt;=Projects!$I$8,Y$3&lt;=Projects!$W$8),Projects!$X$8,0)</f>
        <v>0</v>
      </c>
      <c r="Z58" s="125">
        <f>IF(AND(Z$3&gt;=Projects!$I$8,Z$3&lt;=Projects!$W$8),Projects!$X$8,0)</f>
        <v>0</v>
      </c>
      <c r="AA58" s="125">
        <f>IF(AND(AA$3&gt;=Projects!$I$8,AA$3&lt;=Projects!$W$8),Projects!$X$8,0)</f>
        <v>0</v>
      </c>
      <c r="AB58" s="125">
        <f>IF(AND(AB$3&gt;=Projects!$I$8,AB$3&lt;=Projects!$W$8),Projects!$X$8,0)</f>
        <v>0</v>
      </c>
      <c r="AC58" s="125">
        <f>IF(AND(AC$3&gt;=Projects!$I$8,AC$3&lt;=Projects!$W$8),Projects!$X$8,0)</f>
        <v>0</v>
      </c>
      <c r="AD58" s="125">
        <f>IF(AND(AD$3&gt;=Projects!$I$8,AD$3&lt;=Projects!$W$8),Projects!$X$8,0)</f>
        <v>0</v>
      </c>
      <c r="AE58" s="125">
        <f>IF(AND(AE$3&gt;=Projects!$I$8,AE$3&lt;=Projects!$W$8),Projects!$X$8,0)</f>
        <v>0</v>
      </c>
      <c r="AF58" s="125">
        <f>IF(AND(AF$3&gt;=Projects!$I$8,AF$3&lt;=Projects!$W$8),Projects!$X$8,0)</f>
        <v>0</v>
      </c>
      <c r="AG58" s="125">
        <f>IF(AND(AG$3&gt;=Projects!$I$8,AG$3&lt;=Projects!$W$8),Projects!$X$8,0)</f>
        <v>0</v>
      </c>
      <c r="AH58" s="125">
        <f>IF(AND(AH$3&gt;=Projects!$I$8,AH$3&lt;=Projects!$W$8),Projects!$X$8,0)</f>
        <v>0</v>
      </c>
      <c r="AI58" s="125">
        <f>IF(AND(AI$3&gt;=Projects!$I$8,AI$3&lt;=Projects!$W$8),Projects!$X$8,0)</f>
        <v>0</v>
      </c>
      <c r="AJ58" s="125">
        <f>IF(AND(AJ$3&gt;=Projects!$I$8,AJ$3&lt;=Projects!$W$8),Projects!$X$8,0)</f>
        <v>0</v>
      </c>
      <c r="AK58" s="125">
        <f>IF(AND(AK$3&gt;=Projects!$I$8,AK$3&lt;=Projects!$W$8),Projects!$X$8,0)</f>
        <v>0</v>
      </c>
      <c r="AL58" s="125">
        <f>IF(AND(AL$3&gt;=Projects!$I$8,AL$3&lt;=Projects!$W$8),Projects!$X$8,0)</f>
        <v>0</v>
      </c>
      <c r="AM58" s="125">
        <f>IF(AND(AM$3&gt;=Projects!$I$8,AM$3&lt;=Projects!$W$8),Projects!$X$8,0)</f>
        <v>0</v>
      </c>
      <c r="AN58" s="125">
        <f>IF(AND(AN$3&gt;=Projects!$I$8,AN$3&lt;=Projects!$W$8),Projects!$X$8,0)</f>
        <v>0</v>
      </c>
      <c r="AO58" s="125">
        <f>IF(AND(AO$3&gt;=Projects!$I$8,AO$3&lt;=Projects!$W$8),Projects!$X$8,0)</f>
        <v>0</v>
      </c>
      <c r="AP58" s="125">
        <f>IF(AND(AP$3&gt;=Projects!$I$8,AP$3&lt;=Projects!$W$8),Projects!$X$8,0)</f>
        <v>0</v>
      </c>
      <c r="AQ58" s="125">
        <f>IF(AND(AQ$3&gt;=Projects!$I$8,AQ$3&lt;=Projects!$W$8),Projects!$X$8,0)</f>
        <v>0</v>
      </c>
      <c r="AR58" s="125">
        <f>IF(AND(AR$3&gt;=Projects!$I$8,AR$3&lt;=Projects!$W$8),Projects!$X$8,0)</f>
        <v>0</v>
      </c>
      <c r="AS58" s="125">
        <f>IF(AND(AS$3&gt;=Projects!$I$8,AS$3&lt;=Projects!$W$8),Projects!$X$8,0)</f>
        <v>0</v>
      </c>
      <c r="AT58" s="125">
        <f>IF(AND(AT$3&gt;=Projects!$I$8,AT$3&lt;=Projects!$W$8),Projects!$X$8,0)</f>
        <v>0</v>
      </c>
      <c r="AU58" s="125">
        <f>IF(AND(AU$3&gt;=Projects!$I$8,AU$3&lt;=Projects!$W$8),Projects!$X$8,0)</f>
        <v>0</v>
      </c>
      <c r="AV58" s="125">
        <f>IF(AND(AV$3&gt;=Projects!$I$8,AV$3&lt;=Projects!$W$8),Projects!$X$8,0)</f>
        <v>0</v>
      </c>
      <c r="AW58" s="125">
        <f>IF(AND(AW$3&gt;=Projects!$I$8,AW$3&lt;=Projects!$W$8),Projects!$X$8,0)</f>
        <v>0</v>
      </c>
      <c r="AX58" s="125">
        <f>IF(AND(AX$3&gt;=Projects!$I$8,AX$3&lt;=Projects!$W$8),Projects!$X$8,0)</f>
        <v>0</v>
      </c>
    </row>
    <row r="59" spans="1:50" ht="6" customHeight="1" outlineLevel="1" x14ac:dyDescent="0.25">
      <c r="A59" s="18"/>
      <c r="B59" s="147"/>
      <c r="C59" s="18"/>
      <c r="D59" s="20"/>
      <c r="E59" s="49"/>
      <c r="F59" s="50"/>
      <c r="G59" s="50"/>
      <c r="H59" s="50"/>
      <c r="I59" s="50"/>
      <c r="J59" s="50"/>
      <c r="K59" s="50"/>
      <c r="L59" s="50"/>
      <c r="M59" s="50"/>
      <c r="N59" s="50"/>
      <c r="O59" s="50"/>
      <c r="P59" s="50"/>
      <c r="Q59" s="50"/>
      <c r="R59" s="50"/>
      <c r="S59" s="50"/>
      <c r="T59" s="50"/>
      <c r="U59" s="50"/>
      <c r="V59" s="50"/>
      <c r="W59" s="50"/>
      <c r="X59" s="50"/>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row>
    <row r="60" spans="1:50" outlineLevel="1" x14ac:dyDescent="0.25">
      <c r="A60" s="18"/>
      <c r="B60" s="147"/>
      <c r="C60" s="194" t="s">
        <v>96</v>
      </c>
      <c r="D60" s="195"/>
      <c r="E60" s="24">
        <f>E53-E55</f>
        <v>0</v>
      </c>
      <c r="F60" s="24">
        <f t="shared" ref="F60:X60" si="289">F53-F55</f>
        <v>0</v>
      </c>
      <c r="G60" s="24">
        <f t="shared" si="289"/>
        <v>0</v>
      </c>
      <c r="H60" s="24">
        <f t="shared" si="289"/>
        <v>0</v>
      </c>
      <c r="I60" s="24">
        <f t="shared" si="289"/>
        <v>0</v>
      </c>
      <c r="J60" s="24">
        <f t="shared" si="289"/>
        <v>0</v>
      </c>
      <c r="K60" s="24">
        <f t="shared" si="289"/>
        <v>0</v>
      </c>
      <c r="L60" s="24">
        <f t="shared" si="289"/>
        <v>0</v>
      </c>
      <c r="M60" s="24">
        <f t="shared" si="289"/>
        <v>0</v>
      </c>
      <c r="N60" s="24">
        <f t="shared" si="289"/>
        <v>0</v>
      </c>
      <c r="O60" s="24">
        <f t="shared" si="289"/>
        <v>0</v>
      </c>
      <c r="P60" s="24">
        <f t="shared" si="289"/>
        <v>0</v>
      </c>
      <c r="Q60" s="24">
        <f t="shared" si="289"/>
        <v>0</v>
      </c>
      <c r="R60" s="24">
        <f t="shared" si="289"/>
        <v>0</v>
      </c>
      <c r="S60" s="24">
        <f t="shared" si="289"/>
        <v>0</v>
      </c>
      <c r="T60" s="24">
        <f t="shared" si="289"/>
        <v>0</v>
      </c>
      <c r="U60" s="24">
        <f t="shared" si="289"/>
        <v>0</v>
      </c>
      <c r="V60" s="24">
        <f t="shared" si="289"/>
        <v>0</v>
      </c>
      <c r="W60" s="24">
        <f t="shared" si="289"/>
        <v>0</v>
      </c>
      <c r="X60" s="48">
        <f t="shared" si="289"/>
        <v>0</v>
      </c>
      <c r="Y60" s="124">
        <f t="shared" ref="Y60:AO60" si="290">Y53-Y55</f>
        <v>0</v>
      </c>
      <c r="Z60" s="124">
        <f t="shared" si="290"/>
        <v>0</v>
      </c>
      <c r="AA60" s="124">
        <f t="shared" si="290"/>
        <v>0</v>
      </c>
      <c r="AB60" s="124">
        <f t="shared" si="290"/>
        <v>0</v>
      </c>
      <c r="AC60" s="124">
        <f t="shared" si="290"/>
        <v>0</v>
      </c>
      <c r="AD60" s="124">
        <f t="shared" si="290"/>
        <v>0</v>
      </c>
      <c r="AE60" s="124">
        <f t="shared" si="290"/>
        <v>0</v>
      </c>
      <c r="AF60" s="124">
        <f t="shared" si="290"/>
        <v>0</v>
      </c>
      <c r="AG60" s="124">
        <f t="shared" si="290"/>
        <v>0</v>
      </c>
      <c r="AH60" s="124">
        <f t="shared" si="290"/>
        <v>0</v>
      </c>
      <c r="AI60" s="124">
        <f t="shared" si="290"/>
        <v>0</v>
      </c>
      <c r="AJ60" s="124">
        <f t="shared" si="290"/>
        <v>0</v>
      </c>
      <c r="AK60" s="124">
        <f t="shared" si="290"/>
        <v>0</v>
      </c>
      <c r="AL60" s="124">
        <f t="shared" si="290"/>
        <v>0</v>
      </c>
      <c r="AM60" s="124">
        <f t="shared" si="290"/>
        <v>0</v>
      </c>
      <c r="AN60" s="124">
        <f t="shared" si="290"/>
        <v>0</v>
      </c>
      <c r="AO60" s="124">
        <f t="shared" si="290"/>
        <v>0</v>
      </c>
      <c r="AP60" s="124">
        <f t="shared" ref="AP60:AX60" si="291">AP53-AP55</f>
        <v>0</v>
      </c>
      <c r="AQ60" s="124">
        <f t="shared" si="291"/>
        <v>0</v>
      </c>
      <c r="AR60" s="124">
        <f t="shared" si="291"/>
        <v>0</v>
      </c>
      <c r="AS60" s="124">
        <f t="shared" si="291"/>
        <v>0</v>
      </c>
      <c r="AT60" s="124">
        <f t="shared" si="291"/>
        <v>0</v>
      </c>
      <c r="AU60" s="124">
        <f t="shared" si="291"/>
        <v>0</v>
      </c>
      <c r="AV60" s="124">
        <f t="shared" si="291"/>
        <v>0</v>
      </c>
      <c r="AW60" s="124">
        <f t="shared" si="291"/>
        <v>0</v>
      </c>
      <c r="AX60" s="124">
        <f t="shared" si="291"/>
        <v>0</v>
      </c>
    </row>
    <row r="61" spans="1:50" outlineLevel="1" x14ac:dyDescent="0.25">
      <c r="A61" s="18"/>
      <c r="B61" s="147"/>
      <c r="C61" s="194" t="s">
        <v>97</v>
      </c>
      <c r="D61" s="195"/>
      <c r="E61" s="24">
        <f>E60</f>
        <v>0</v>
      </c>
      <c r="F61" s="24">
        <f>E61+F60</f>
        <v>0</v>
      </c>
      <c r="G61" s="24">
        <f t="shared" ref="G61" si="292">F61+G60</f>
        <v>0</v>
      </c>
      <c r="H61" s="24">
        <f t="shared" ref="H61" si="293">G61+H60</f>
        <v>0</v>
      </c>
      <c r="I61" s="24">
        <f t="shared" ref="I61" si="294">H61+I60</f>
        <v>0</v>
      </c>
      <c r="J61" s="24">
        <f t="shared" ref="J61" si="295">I61+J60</f>
        <v>0</v>
      </c>
      <c r="K61" s="24">
        <f t="shared" ref="K61" si="296">J61+K60</f>
        <v>0</v>
      </c>
      <c r="L61" s="24">
        <f t="shared" ref="L61" si="297">K61+L60</f>
        <v>0</v>
      </c>
      <c r="M61" s="24">
        <f t="shared" ref="M61" si="298">L61+M60</f>
        <v>0</v>
      </c>
      <c r="N61" s="24">
        <f t="shared" ref="N61" si="299">M61+N60</f>
        <v>0</v>
      </c>
      <c r="O61" s="24">
        <f t="shared" ref="O61" si="300">N61+O60</f>
        <v>0</v>
      </c>
      <c r="P61" s="24">
        <f t="shared" ref="P61" si="301">O61+P60</f>
        <v>0</v>
      </c>
      <c r="Q61" s="24">
        <f t="shared" ref="Q61" si="302">P61+Q60</f>
        <v>0</v>
      </c>
      <c r="R61" s="24">
        <f t="shared" ref="R61" si="303">Q61+R60</f>
        <v>0</v>
      </c>
      <c r="S61" s="24">
        <f t="shared" ref="S61" si="304">R61+S60</f>
        <v>0</v>
      </c>
      <c r="T61" s="24">
        <f t="shared" ref="T61" si="305">S61+T60</f>
        <v>0</v>
      </c>
      <c r="U61" s="24">
        <f t="shared" ref="U61" si="306">T61+U60</f>
        <v>0</v>
      </c>
      <c r="V61" s="24">
        <f t="shared" ref="V61" si="307">U61+V60</f>
        <v>0</v>
      </c>
      <c r="W61" s="24">
        <f t="shared" ref="W61" si="308">V61+W60</f>
        <v>0</v>
      </c>
      <c r="X61" s="36">
        <f t="shared" ref="X61" si="309">W61+X60</f>
        <v>0</v>
      </c>
      <c r="Y61" s="124">
        <f t="shared" ref="Y61" si="310">X61+Y60</f>
        <v>0</v>
      </c>
      <c r="Z61" s="124">
        <f t="shared" ref="Z61" si="311">Y61+Z60</f>
        <v>0</v>
      </c>
      <c r="AA61" s="124">
        <f t="shared" ref="AA61" si="312">Z61+AA60</f>
        <v>0</v>
      </c>
      <c r="AB61" s="124">
        <f t="shared" ref="AB61" si="313">AA61+AB60</f>
        <v>0</v>
      </c>
      <c r="AC61" s="124">
        <f t="shared" ref="AC61" si="314">AB61+AC60</f>
        <v>0</v>
      </c>
      <c r="AD61" s="124">
        <f t="shared" ref="AD61" si="315">AC61+AD60</f>
        <v>0</v>
      </c>
      <c r="AE61" s="124">
        <f t="shared" ref="AE61" si="316">AD61+AE60</f>
        <v>0</v>
      </c>
      <c r="AF61" s="124">
        <f t="shared" ref="AF61" si="317">AE61+AF60</f>
        <v>0</v>
      </c>
      <c r="AG61" s="124">
        <f t="shared" ref="AG61" si="318">AF61+AG60</f>
        <v>0</v>
      </c>
      <c r="AH61" s="124">
        <f t="shared" ref="AH61" si="319">AG61+AH60</f>
        <v>0</v>
      </c>
      <c r="AI61" s="124">
        <f t="shared" ref="AI61" si="320">AH61+AI60</f>
        <v>0</v>
      </c>
      <c r="AJ61" s="124">
        <f t="shared" ref="AJ61" si="321">AI61+AJ60</f>
        <v>0</v>
      </c>
      <c r="AK61" s="124">
        <f t="shared" ref="AK61" si="322">AJ61+AK60</f>
        <v>0</v>
      </c>
      <c r="AL61" s="124">
        <f t="shared" ref="AL61" si="323">AK61+AL60</f>
        <v>0</v>
      </c>
      <c r="AM61" s="124">
        <f t="shared" ref="AM61" si="324">AL61+AM60</f>
        <v>0</v>
      </c>
      <c r="AN61" s="124">
        <f t="shared" ref="AN61" si="325">AM61+AN60</f>
        <v>0</v>
      </c>
      <c r="AO61" s="124">
        <f t="shared" ref="AO61" si="326">AN61+AO60</f>
        <v>0</v>
      </c>
      <c r="AP61" s="124">
        <f t="shared" ref="AP61" si="327">AO61+AP60</f>
        <v>0</v>
      </c>
      <c r="AQ61" s="124">
        <f t="shared" ref="AQ61" si="328">AP61+AQ60</f>
        <v>0</v>
      </c>
      <c r="AR61" s="124">
        <f t="shared" ref="AR61" si="329">AQ61+AR60</f>
        <v>0</v>
      </c>
      <c r="AS61" s="124">
        <f t="shared" ref="AS61" si="330">AR61+AS60</f>
        <v>0</v>
      </c>
      <c r="AT61" s="124">
        <f t="shared" ref="AT61" si="331">AS61+AT60</f>
        <v>0</v>
      </c>
      <c r="AU61" s="124">
        <f t="shared" ref="AU61" si="332">AT61+AU60</f>
        <v>0</v>
      </c>
      <c r="AV61" s="124">
        <f t="shared" ref="AV61" si="333">AU61+AV60</f>
        <v>0</v>
      </c>
      <c r="AW61" s="124">
        <f t="shared" ref="AW61" si="334">AV61+AW60</f>
        <v>0</v>
      </c>
      <c r="AX61" s="124">
        <f t="shared" ref="AX61" si="335">AW61+AX60</f>
        <v>0</v>
      </c>
    </row>
    <row r="62" spans="1:50" ht="7.5" customHeight="1" outlineLevel="1" x14ac:dyDescent="0.25">
      <c r="A62" s="18"/>
      <c r="B62" s="147"/>
      <c r="C62" s="65"/>
      <c r="D62" s="66"/>
      <c r="E62" s="67"/>
      <c r="F62" s="68"/>
      <c r="G62" s="68"/>
      <c r="H62" s="68"/>
      <c r="I62" s="68"/>
      <c r="J62" s="68"/>
      <c r="K62" s="68"/>
      <c r="L62" s="68"/>
      <c r="M62" s="68"/>
      <c r="N62" s="68"/>
      <c r="O62" s="68"/>
      <c r="P62" s="68"/>
      <c r="Q62" s="68"/>
      <c r="R62" s="68"/>
      <c r="S62" s="68"/>
      <c r="T62" s="68"/>
      <c r="U62" s="68"/>
      <c r="V62" s="68"/>
      <c r="W62" s="68"/>
      <c r="X62" s="68"/>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row>
    <row r="63" spans="1:50" outlineLevel="1" x14ac:dyDescent="0.25">
      <c r="A63" s="18"/>
      <c r="B63" s="147"/>
      <c r="C63" s="194" t="s">
        <v>26</v>
      </c>
      <c r="D63" s="195"/>
      <c r="E63" s="24">
        <f t="shared" ref="E63:X63" si="336">E55+E56-E57+E58</f>
        <v>0</v>
      </c>
      <c r="F63" s="26">
        <f t="shared" si="336"/>
        <v>0</v>
      </c>
      <c r="G63" s="26">
        <f t="shared" si="336"/>
        <v>0</v>
      </c>
      <c r="H63" s="38">
        <f t="shared" si="336"/>
        <v>0</v>
      </c>
      <c r="I63" s="24">
        <f t="shared" si="336"/>
        <v>0</v>
      </c>
      <c r="J63" s="24">
        <f t="shared" si="336"/>
        <v>0</v>
      </c>
      <c r="K63" s="24">
        <f t="shared" si="336"/>
        <v>0</v>
      </c>
      <c r="L63" s="24">
        <f t="shared" si="336"/>
        <v>0</v>
      </c>
      <c r="M63" s="24">
        <f t="shared" si="336"/>
        <v>0</v>
      </c>
      <c r="N63" s="24">
        <f t="shared" si="336"/>
        <v>0</v>
      </c>
      <c r="O63" s="24">
        <f t="shared" si="336"/>
        <v>0</v>
      </c>
      <c r="P63" s="24">
        <f t="shared" si="336"/>
        <v>0</v>
      </c>
      <c r="Q63" s="24">
        <f t="shared" si="336"/>
        <v>0</v>
      </c>
      <c r="R63" s="24">
        <f t="shared" si="336"/>
        <v>0</v>
      </c>
      <c r="S63" s="24">
        <f t="shared" si="336"/>
        <v>0</v>
      </c>
      <c r="T63" s="24">
        <f t="shared" si="336"/>
        <v>0</v>
      </c>
      <c r="U63" s="24">
        <f t="shared" si="336"/>
        <v>0</v>
      </c>
      <c r="V63" s="24">
        <f t="shared" si="336"/>
        <v>0</v>
      </c>
      <c r="W63" s="24">
        <f t="shared" si="336"/>
        <v>0</v>
      </c>
      <c r="X63" s="48">
        <f t="shared" si="336"/>
        <v>0</v>
      </c>
      <c r="Y63" s="124">
        <f t="shared" ref="Y63:AO63" si="337">Y55+Y56-Y57+Y58</f>
        <v>0</v>
      </c>
      <c r="Z63" s="124">
        <f t="shared" si="337"/>
        <v>0</v>
      </c>
      <c r="AA63" s="124">
        <f t="shared" si="337"/>
        <v>0</v>
      </c>
      <c r="AB63" s="124">
        <f t="shared" si="337"/>
        <v>0</v>
      </c>
      <c r="AC63" s="124">
        <f t="shared" si="337"/>
        <v>0</v>
      </c>
      <c r="AD63" s="124">
        <f t="shared" si="337"/>
        <v>0</v>
      </c>
      <c r="AE63" s="124">
        <f t="shared" si="337"/>
        <v>0</v>
      </c>
      <c r="AF63" s="124">
        <f t="shared" si="337"/>
        <v>0</v>
      </c>
      <c r="AG63" s="124">
        <f t="shared" si="337"/>
        <v>0</v>
      </c>
      <c r="AH63" s="124">
        <f t="shared" si="337"/>
        <v>0</v>
      </c>
      <c r="AI63" s="124">
        <f t="shared" si="337"/>
        <v>0</v>
      </c>
      <c r="AJ63" s="124">
        <f t="shared" si="337"/>
        <v>0</v>
      </c>
      <c r="AK63" s="124">
        <f t="shared" si="337"/>
        <v>0</v>
      </c>
      <c r="AL63" s="124">
        <f t="shared" si="337"/>
        <v>0</v>
      </c>
      <c r="AM63" s="124">
        <f t="shared" si="337"/>
        <v>0</v>
      </c>
      <c r="AN63" s="124">
        <f t="shared" si="337"/>
        <v>0</v>
      </c>
      <c r="AO63" s="124">
        <f t="shared" si="337"/>
        <v>0</v>
      </c>
      <c r="AP63" s="124">
        <f t="shared" ref="AP63:AX63" si="338">AP55+AP56-AP57+AP58</f>
        <v>0</v>
      </c>
      <c r="AQ63" s="124">
        <f t="shared" si="338"/>
        <v>0</v>
      </c>
      <c r="AR63" s="124">
        <f t="shared" si="338"/>
        <v>0</v>
      </c>
      <c r="AS63" s="124">
        <f t="shared" si="338"/>
        <v>0</v>
      </c>
      <c r="AT63" s="124">
        <f t="shared" si="338"/>
        <v>0</v>
      </c>
      <c r="AU63" s="124">
        <f t="shared" si="338"/>
        <v>0</v>
      </c>
      <c r="AV63" s="124">
        <f t="shared" si="338"/>
        <v>0</v>
      </c>
      <c r="AW63" s="124">
        <f t="shared" si="338"/>
        <v>0</v>
      </c>
      <c r="AX63" s="124">
        <f t="shared" si="338"/>
        <v>0</v>
      </c>
    </row>
    <row r="64" spans="1:50" outlineLevel="1" x14ac:dyDescent="0.25">
      <c r="A64" s="18"/>
      <c r="B64" s="147"/>
      <c r="C64" s="194" t="s">
        <v>27</v>
      </c>
      <c r="D64" s="195"/>
      <c r="E64" s="35">
        <f>E63</f>
        <v>0</v>
      </c>
      <c r="F64" s="36">
        <f>E64+F63</f>
        <v>0</v>
      </c>
      <c r="G64" s="36">
        <f t="shared" ref="G64" si="339">F64+G63</f>
        <v>0</v>
      </c>
      <c r="H64" s="37">
        <f t="shared" ref="H64" si="340">G64+H63</f>
        <v>0</v>
      </c>
      <c r="I64" s="35">
        <f t="shared" ref="I64" si="341">H64+I63</f>
        <v>0</v>
      </c>
      <c r="J64" s="35">
        <f t="shared" ref="J64" si="342">I64+J63</f>
        <v>0</v>
      </c>
      <c r="K64" s="35">
        <f t="shared" ref="K64" si="343">J64+K63</f>
        <v>0</v>
      </c>
      <c r="L64" s="35">
        <f t="shared" ref="L64" si="344">K64+L63</f>
        <v>0</v>
      </c>
      <c r="M64" s="35">
        <f t="shared" ref="M64" si="345">L64+M63</f>
        <v>0</v>
      </c>
      <c r="N64" s="35">
        <f t="shared" ref="N64" si="346">M64+N63</f>
        <v>0</v>
      </c>
      <c r="O64" s="35">
        <f t="shared" ref="O64" si="347">N64+O63</f>
        <v>0</v>
      </c>
      <c r="P64" s="35">
        <f t="shared" ref="P64" si="348">O64+P63</f>
        <v>0</v>
      </c>
      <c r="Q64" s="35">
        <f t="shared" ref="Q64" si="349">P64+Q63</f>
        <v>0</v>
      </c>
      <c r="R64" s="35">
        <f t="shared" ref="R64" si="350">Q64+R63</f>
        <v>0</v>
      </c>
      <c r="S64" s="35">
        <f t="shared" ref="S64" si="351">R64+S63</f>
        <v>0</v>
      </c>
      <c r="T64" s="35">
        <f t="shared" ref="T64" si="352">S64+T63</f>
        <v>0</v>
      </c>
      <c r="U64" s="35">
        <f t="shared" ref="U64" si="353">T64+U63</f>
        <v>0</v>
      </c>
      <c r="V64" s="35">
        <f t="shared" ref="V64" si="354">U64+V63</f>
        <v>0</v>
      </c>
      <c r="W64" s="35">
        <f t="shared" ref="W64" si="355">V64+W63</f>
        <v>0</v>
      </c>
      <c r="X64" s="36">
        <f t="shared" ref="X64" si="356">W64+X63</f>
        <v>0</v>
      </c>
      <c r="Y64" s="124">
        <f t="shared" ref="Y64" si="357">X64+Y63</f>
        <v>0</v>
      </c>
      <c r="Z64" s="124">
        <f t="shared" ref="Z64" si="358">Y64+Z63</f>
        <v>0</v>
      </c>
      <c r="AA64" s="124">
        <f t="shared" ref="AA64" si="359">Z64+AA63</f>
        <v>0</v>
      </c>
      <c r="AB64" s="124">
        <f t="shared" ref="AB64" si="360">AA64+AB63</f>
        <v>0</v>
      </c>
      <c r="AC64" s="124">
        <f t="shared" ref="AC64" si="361">AB64+AC63</f>
        <v>0</v>
      </c>
      <c r="AD64" s="124">
        <f t="shared" ref="AD64" si="362">AC64+AD63</f>
        <v>0</v>
      </c>
      <c r="AE64" s="124">
        <f t="shared" ref="AE64" si="363">AD64+AE63</f>
        <v>0</v>
      </c>
      <c r="AF64" s="124">
        <f t="shared" ref="AF64" si="364">AE64+AF63</f>
        <v>0</v>
      </c>
      <c r="AG64" s="124">
        <f t="shared" ref="AG64" si="365">AF64+AG63</f>
        <v>0</v>
      </c>
      <c r="AH64" s="124">
        <f t="shared" ref="AH64" si="366">AG64+AH63</f>
        <v>0</v>
      </c>
      <c r="AI64" s="124">
        <f t="shared" ref="AI64" si="367">AH64+AI63</f>
        <v>0</v>
      </c>
      <c r="AJ64" s="124">
        <f t="shared" ref="AJ64" si="368">AI64+AJ63</f>
        <v>0</v>
      </c>
      <c r="AK64" s="124">
        <f t="shared" ref="AK64" si="369">AJ64+AK63</f>
        <v>0</v>
      </c>
      <c r="AL64" s="124">
        <f t="shared" ref="AL64" si="370">AK64+AL63</f>
        <v>0</v>
      </c>
      <c r="AM64" s="124">
        <f t="shared" ref="AM64" si="371">AL64+AM63</f>
        <v>0</v>
      </c>
      <c r="AN64" s="124">
        <f t="shared" ref="AN64" si="372">AM64+AN63</f>
        <v>0</v>
      </c>
      <c r="AO64" s="124">
        <f t="shared" ref="AO64" si="373">AN64+AO63</f>
        <v>0</v>
      </c>
      <c r="AP64" s="124">
        <f t="shared" ref="AP64" si="374">AO64+AP63</f>
        <v>0</v>
      </c>
      <c r="AQ64" s="124">
        <f t="shared" ref="AQ64" si="375">AP64+AQ63</f>
        <v>0</v>
      </c>
      <c r="AR64" s="124">
        <f t="shared" ref="AR64" si="376">AQ64+AR63</f>
        <v>0</v>
      </c>
      <c r="AS64" s="124">
        <f t="shared" ref="AS64" si="377">AR64+AS63</f>
        <v>0</v>
      </c>
      <c r="AT64" s="124">
        <f t="shared" ref="AT64" si="378">AS64+AT63</f>
        <v>0</v>
      </c>
      <c r="AU64" s="124">
        <f t="shared" ref="AU64" si="379">AT64+AU63</f>
        <v>0</v>
      </c>
      <c r="AV64" s="124">
        <f t="shared" ref="AV64" si="380">AU64+AV63</f>
        <v>0</v>
      </c>
      <c r="AW64" s="124">
        <f t="shared" ref="AW64" si="381">AV64+AW63</f>
        <v>0</v>
      </c>
      <c r="AX64" s="124">
        <f t="shared" ref="AX64" si="382">AW64+AX63</f>
        <v>0</v>
      </c>
    </row>
    <row r="65" spans="1:50" x14ac:dyDescent="0.25">
      <c r="A65" s="18"/>
      <c r="B65" s="22"/>
      <c r="C65" s="18"/>
      <c r="D65" s="18"/>
      <c r="E65" s="106"/>
      <c r="F65" s="106"/>
      <c r="G65" s="106"/>
      <c r="H65" s="106"/>
      <c r="I65" s="39"/>
      <c r="J65" s="106"/>
      <c r="K65" s="39"/>
      <c r="L65" s="106"/>
      <c r="M65" s="106"/>
      <c r="N65" s="106"/>
      <c r="O65" s="39"/>
      <c r="P65" s="106"/>
      <c r="Q65" s="106"/>
      <c r="R65" s="106"/>
      <c r="S65" s="39"/>
      <c r="T65" s="106"/>
      <c r="U65" s="106"/>
      <c r="V65" s="39"/>
      <c r="W65" s="106"/>
      <c r="X65" s="106"/>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row>
    <row r="66" spans="1:50" outlineLevel="1" x14ac:dyDescent="0.25">
      <c r="A66" s="18"/>
      <c r="B66" s="147" t="str">
        <f>IF(Projects!G9="","",Projects!G9)</f>
        <v/>
      </c>
      <c r="C66" s="194" t="s">
        <v>4</v>
      </c>
      <c r="D66" s="195"/>
      <c r="E66" s="40">
        <f>IF(AND(Projects!$I9&lt;='Cash Flow - Each Project'!E$3,Projects!$W$9&gt;='Cash Flow - Each Project'!E$3),Projects!$S9*((1+Projects!$T$9)^('Cash Flow - Each Project'!E$3-'Initial Setup'!$F$43)),0)</f>
        <v>0</v>
      </c>
      <c r="F66" s="40">
        <f>IF(AND(Projects!$I9&lt;='Cash Flow - Each Project'!F$3,Projects!$W$9&gt;='Cash Flow - Each Project'!F$3),Projects!$S9*((1+Projects!$T$9)^('Cash Flow - Each Project'!F$3-'Initial Setup'!$F$43)),0)</f>
        <v>0</v>
      </c>
      <c r="G66" s="40">
        <f>IF(AND(Projects!$I9&lt;='Cash Flow - Each Project'!G$3,Projects!$W$9&gt;='Cash Flow - Each Project'!G$3),Projects!$S9*((1+Projects!$T$9)^('Cash Flow - Each Project'!G$3-'Initial Setup'!$F$43)),0)</f>
        <v>0</v>
      </c>
      <c r="H66" s="40">
        <f>IF(AND(Projects!$I9&lt;='Cash Flow - Each Project'!H$3,Projects!$W$9&gt;='Cash Flow - Each Project'!H$3),Projects!$S9*((1+Projects!$T$9)^('Cash Flow - Each Project'!H$3-'Initial Setup'!$F$43)),0)</f>
        <v>0</v>
      </c>
      <c r="I66" s="40">
        <f>IF(AND(Projects!$I9&lt;='Cash Flow - Each Project'!I$3,Projects!$W$9&gt;='Cash Flow - Each Project'!I$3),Projects!$S9*((1+Projects!$T$9)^('Cash Flow - Each Project'!I$3-'Initial Setup'!$F$43)),0)</f>
        <v>0</v>
      </c>
      <c r="J66" s="40">
        <f>IF(AND(Projects!$I9&lt;='Cash Flow - Each Project'!J$3,Projects!$W$9&gt;='Cash Flow - Each Project'!J$3),Projects!$S9*((1+Projects!$T$9)^('Cash Flow - Each Project'!J$3-'Initial Setup'!$F$43)),0)</f>
        <v>0</v>
      </c>
      <c r="K66" s="40">
        <f>IF(AND(Projects!$I9&lt;='Cash Flow - Each Project'!K$3,Projects!$W$9&gt;='Cash Flow - Each Project'!K$3),Projects!$S9*((1+Projects!$T$9)^('Cash Flow - Each Project'!K$3-'Initial Setup'!$F$43)),0)</f>
        <v>0</v>
      </c>
      <c r="L66" s="40">
        <f>IF(AND(Projects!$I9&lt;='Cash Flow - Each Project'!L$3,Projects!$W$9&gt;='Cash Flow - Each Project'!L$3),Projects!$S9*((1+Projects!$T$9)^('Cash Flow - Each Project'!L$3-'Initial Setup'!$F$43)),0)</f>
        <v>0</v>
      </c>
      <c r="M66" s="40">
        <f>IF(AND(Projects!$I9&lt;='Cash Flow - Each Project'!M$3,Projects!$W$9&gt;='Cash Flow - Each Project'!M$3),Projects!$S9*((1+Projects!$T$9)^('Cash Flow - Each Project'!M$3-'Initial Setup'!$F$43)),0)</f>
        <v>0</v>
      </c>
      <c r="N66" s="40">
        <f>IF(AND(Projects!$I9&lt;='Cash Flow - Each Project'!N$3,Projects!$W$9&gt;='Cash Flow - Each Project'!N$3),Projects!$S9*((1+Projects!$T$9)^('Cash Flow - Each Project'!N$3-'Initial Setup'!$F$43)),0)</f>
        <v>0</v>
      </c>
      <c r="O66" s="40">
        <f>IF(AND(Projects!$I9&lt;='Cash Flow - Each Project'!O$3,Projects!$W$9&gt;='Cash Flow - Each Project'!O$3),Projects!$S9*((1+Projects!$T$9)^('Cash Flow - Each Project'!O$3-'Initial Setup'!$F$43)),0)</f>
        <v>0</v>
      </c>
      <c r="P66" s="40">
        <f>IF(AND(Projects!$I9&lt;='Cash Flow - Each Project'!P$3,Projects!$W$9&gt;='Cash Flow - Each Project'!P$3),Projects!$S9*((1+Projects!$T$9)^('Cash Flow - Each Project'!P$3-'Initial Setup'!$F$43)),0)</f>
        <v>0</v>
      </c>
      <c r="Q66" s="40">
        <f>IF(AND(Projects!$I9&lt;='Cash Flow - Each Project'!Q$3,Projects!$W$9&gt;='Cash Flow - Each Project'!Q$3),Projects!$S9*((1+Projects!$T$9)^('Cash Flow - Each Project'!Q$3-'Initial Setup'!$F$43)),0)</f>
        <v>0</v>
      </c>
      <c r="R66" s="40">
        <f>IF(AND(Projects!$I9&lt;='Cash Flow - Each Project'!R$3,Projects!$W$9&gt;='Cash Flow - Each Project'!R$3),Projects!$S9*((1+Projects!$T$9)^('Cash Flow - Each Project'!R$3-'Initial Setup'!$F$43)),0)</f>
        <v>0</v>
      </c>
      <c r="S66" s="40">
        <f>IF(AND(Projects!$I9&lt;='Cash Flow - Each Project'!S$3,Projects!$W$9&gt;='Cash Flow - Each Project'!S$3),Projects!$S9*((1+Projects!$T$9)^('Cash Flow - Each Project'!S$3-'Initial Setup'!$F$43)),0)</f>
        <v>0</v>
      </c>
      <c r="T66" s="40">
        <f>IF(AND(Projects!$I9&lt;='Cash Flow - Each Project'!T$3,Projects!$W$9&gt;='Cash Flow - Each Project'!T$3),Projects!$S9*((1+Projects!$T$9)^('Cash Flow - Each Project'!T$3-'Initial Setup'!$F$43)),0)</f>
        <v>0</v>
      </c>
      <c r="U66" s="40">
        <f>IF(AND(Projects!$I9&lt;='Cash Flow - Each Project'!U$3,Projects!$W$9&gt;='Cash Flow - Each Project'!U$3),Projects!$S9*((1+Projects!$T$9)^('Cash Flow - Each Project'!U$3-'Initial Setup'!$F$43)),0)</f>
        <v>0</v>
      </c>
      <c r="V66" s="40">
        <f>IF(AND(Projects!$I9&lt;='Cash Flow - Each Project'!V$3,Projects!$W$9&gt;='Cash Flow - Each Project'!V$3),Projects!$S9*((1+Projects!$T$9)^('Cash Flow - Each Project'!V$3-'Initial Setup'!$F$43)),0)</f>
        <v>0</v>
      </c>
      <c r="W66" s="40">
        <f>IF(AND(Projects!$I9&lt;='Cash Flow - Each Project'!W$3,Projects!$W$9&gt;='Cash Flow - Each Project'!W$3),Projects!$S9*((1+Projects!$T$9)^('Cash Flow - Each Project'!W$3-'Initial Setup'!$F$43)),0)</f>
        <v>0</v>
      </c>
      <c r="X66" s="41">
        <f>IF(AND(Projects!$I9&lt;='Cash Flow - Each Project'!X$3,Projects!$W$9&gt;='Cash Flow - Each Project'!X$3),Projects!$S9*((1+Projects!$T$9)^('Cash Flow - Each Project'!X$3-'Initial Setup'!$F$43)),0)</f>
        <v>0</v>
      </c>
      <c r="Y66" s="123">
        <f>IF(AND(Projects!$I9&lt;='Cash Flow - Each Project'!Y$3,Projects!$W$9&gt;='Cash Flow - Each Project'!Y$3),Projects!$S9*((1+Projects!$T$9)^('Cash Flow - Each Project'!Y$3-'Initial Setup'!$F$43)),0)</f>
        <v>0</v>
      </c>
      <c r="Z66" s="123">
        <f>IF(AND(Projects!$I9&lt;='Cash Flow - Each Project'!Z$3,Projects!$W$9&gt;='Cash Flow - Each Project'!Z$3),Projects!$S9*((1+Projects!$T$9)^('Cash Flow - Each Project'!Z$3-'Initial Setup'!$F$43)),0)</f>
        <v>0</v>
      </c>
      <c r="AA66" s="123">
        <f>IF(AND(Projects!$I9&lt;='Cash Flow - Each Project'!AA$3,Projects!$W$9&gt;='Cash Flow - Each Project'!AA$3),Projects!$S9*((1+Projects!$T$9)^('Cash Flow - Each Project'!AA$3-'Initial Setup'!$F$43)),0)</f>
        <v>0</v>
      </c>
      <c r="AB66" s="123">
        <f>IF(AND(Projects!$I9&lt;='Cash Flow - Each Project'!AB$3,Projects!$W$9&gt;='Cash Flow - Each Project'!AB$3),Projects!$S9*((1+Projects!$T$9)^('Cash Flow - Each Project'!AB$3-'Initial Setup'!$F$43)),0)</f>
        <v>0</v>
      </c>
      <c r="AC66" s="123">
        <f>IF(AND(Projects!$I9&lt;='Cash Flow - Each Project'!AC$3,Projects!$W$9&gt;='Cash Flow - Each Project'!AC$3),Projects!$S9*((1+Projects!$T$9)^('Cash Flow - Each Project'!AC$3-'Initial Setup'!$F$43)),0)</f>
        <v>0</v>
      </c>
      <c r="AD66" s="123">
        <f>IF(AND(Projects!$I9&lt;='Cash Flow - Each Project'!AD$3,Projects!$W$9&gt;='Cash Flow - Each Project'!AD$3),Projects!$S9*((1+Projects!$T$9)^('Cash Flow - Each Project'!AD$3-'Initial Setup'!$F$43)),0)</f>
        <v>0</v>
      </c>
      <c r="AE66" s="123">
        <f>IF(AND(Projects!$I9&lt;='Cash Flow - Each Project'!AE$3,Projects!$W$9&gt;='Cash Flow - Each Project'!AE$3),Projects!$S9*((1+Projects!$T$9)^('Cash Flow - Each Project'!AE$3-'Initial Setup'!$F$43)),0)</f>
        <v>0</v>
      </c>
      <c r="AF66" s="123">
        <f>IF(AND(Projects!$I9&lt;='Cash Flow - Each Project'!AF$3,Projects!$W$9&gt;='Cash Flow - Each Project'!AF$3),Projects!$S9*((1+Projects!$T$9)^('Cash Flow - Each Project'!AF$3-'Initial Setup'!$F$43)),0)</f>
        <v>0</v>
      </c>
      <c r="AG66" s="123">
        <f>IF(AND(Projects!$I9&lt;='Cash Flow - Each Project'!AG$3,Projects!$W$9&gt;='Cash Flow - Each Project'!AG$3),Projects!$S9*((1+Projects!$T$9)^('Cash Flow - Each Project'!AG$3-'Initial Setup'!$F$43)),0)</f>
        <v>0</v>
      </c>
      <c r="AH66" s="123">
        <f>IF(AND(Projects!$I9&lt;='Cash Flow - Each Project'!AH$3,Projects!$W$9&gt;='Cash Flow - Each Project'!AH$3),Projects!$S9*((1+Projects!$T$9)^('Cash Flow - Each Project'!AH$3-'Initial Setup'!$F$43)),0)</f>
        <v>0</v>
      </c>
      <c r="AI66" s="123">
        <f>IF(AND(Projects!$I9&lt;='Cash Flow - Each Project'!AI$3,Projects!$W$9&gt;='Cash Flow - Each Project'!AI$3),Projects!$S9*((1+Projects!$T$9)^('Cash Flow - Each Project'!AI$3-'Initial Setup'!$F$43)),0)</f>
        <v>0</v>
      </c>
      <c r="AJ66" s="123">
        <f>IF(AND(Projects!$I9&lt;='Cash Flow - Each Project'!AJ$3,Projects!$W$9&gt;='Cash Flow - Each Project'!AJ$3),Projects!$S9*((1+Projects!$T$9)^('Cash Flow - Each Project'!AJ$3-'Initial Setup'!$F$43)),0)</f>
        <v>0</v>
      </c>
      <c r="AK66" s="123">
        <f>IF(AND(Projects!$I9&lt;='Cash Flow - Each Project'!AK$3,Projects!$W$9&gt;='Cash Flow - Each Project'!AK$3),Projects!$S9*((1+Projects!$T$9)^('Cash Flow - Each Project'!AK$3-'Initial Setup'!$F$43)),0)</f>
        <v>0</v>
      </c>
      <c r="AL66" s="123">
        <f>IF(AND(Projects!$I9&lt;='Cash Flow - Each Project'!AL$3,Projects!$W$9&gt;='Cash Flow - Each Project'!AL$3),Projects!$S9*((1+Projects!$T$9)^('Cash Flow - Each Project'!AL$3-'Initial Setup'!$F$43)),0)</f>
        <v>0</v>
      </c>
      <c r="AM66" s="123">
        <f>IF(AND(Projects!$I9&lt;='Cash Flow - Each Project'!AM$3,Projects!$W$9&gt;='Cash Flow - Each Project'!AM$3),Projects!$S9*((1+Projects!$T$9)^('Cash Flow - Each Project'!AM$3-'Initial Setup'!$F$43)),0)</f>
        <v>0</v>
      </c>
      <c r="AN66" s="123">
        <f>IF(AND(Projects!$I9&lt;='Cash Flow - Each Project'!AN$3,Projects!$W$9&gt;='Cash Flow - Each Project'!AN$3),Projects!$S9*((1+Projects!$T$9)^('Cash Flow - Each Project'!AN$3-'Initial Setup'!$F$43)),0)</f>
        <v>0</v>
      </c>
      <c r="AO66" s="123">
        <f>IF(AND(Projects!$I9&lt;='Cash Flow - Each Project'!AO$3,Projects!$W$9&gt;='Cash Flow - Each Project'!AO$3),Projects!$S9*((1+Projects!$T$9)^('Cash Flow - Each Project'!AO$3-'Initial Setup'!$F$43)),0)</f>
        <v>0</v>
      </c>
      <c r="AP66" s="123">
        <f>IF(AND(Projects!$I9&lt;='Cash Flow - Each Project'!AP$3,Projects!$W$9&gt;='Cash Flow - Each Project'!AP$3),Projects!$S9*((1+Projects!$T$9)^('Cash Flow - Each Project'!AP$3-'Initial Setup'!$F$43)),0)</f>
        <v>0</v>
      </c>
      <c r="AQ66" s="123">
        <f>IF(AND(Projects!$I9&lt;='Cash Flow - Each Project'!AQ$3,Projects!$W$9&gt;='Cash Flow - Each Project'!AQ$3),Projects!$S9*((1+Projects!$T$9)^('Cash Flow - Each Project'!AQ$3-'Initial Setup'!$F$43)),0)</f>
        <v>0</v>
      </c>
      <c r="AR66" s="123">
        <f>IF(AND(Projects!$I9&lt;='Cash Flow - Each Project'!AR$3,Projects!$W$9&gt;='Cash Flow - Each Project'!AR$3),Projects!$S9*((1+Projects!$T$9)^('Cash Flow - Each Project'!AR$3-'Initial Setup'!$F$43)),0)</f>
        <v>0</v>
      </c>
      <c r="AS66" s="123">
        <f>IF(AND(Projects!$I9&lt;='Cash Flow - Each Project'!AS$3,Projects!$W$9&gt;='Cash Flow - Each Project'!AS$3),Projects!$S9*((1+Projects!$T$9)^('Cash Flow - Each Project'!AS$3-'Initial Setup'!$F$43)),0)</f>
        <v>0</v>
      </c>
      <c r="AT66" s="123">
        <f>IF(AND(Projects!$I9&lt;='Cash Flow - Each Project'!AT$3,Projects!$W$9&gt;='Cash Flow - Each Project'!AT$3),Projects!$S9*((1+Projects!$T$9)^('Cash Flow - Each Project'!AT$3-'Initial Setup'!$F$43)),0)</f>
        <v>0</v>
      </c>
      <c r="AU66" s="123">
        <f>IF(AND(Projects!$I9&lt;='Cash Flow - Each Project'!AU$3,Projects!$W$9&gt;='Cash Flow - Each Project'!AU$3),Projects!$S9*((1+Projects!$T$9)^('Cash Flow - Each Project'!AU$3-'Initial Setup'!$F$43)),0)</f>
        <v>0</v>
      </c>
      <c r="AV66" s="123">
        <f>IF(AND(Projects!$I9&lt;='Cash Flow - Each Project'!AV$3,Projects!$W$9&gt;='Cash Flow - Each Project'!AV$3),Projects!$S9*((1+Projects!$T$9)^('Cash Flow - Each Project'!AV$3-'Initial Setup'!$F$43)),0)</f>
        <v>0</v>
      </c>
      <c r="AW66" s="123">
        <f>IF(AND(Projects!$I9&lt;='Cash Flow - Each Project'!AW$3,Projects!$W$9&gt;='Cash Flow - Each Project'!AW$3),Projects!$S9*((1+Projects!$T$9)^('Cash Flow - Each Project'!AW$3-'Initial Setup'!$F$43)),0)</f>
        <v>0</v>
      </c>
      <c r="AX66" s="123">
        <f>IF(AND(Projects!$I9&lt;='Cash Flow - Each Project'!AX$3,Projects!$W$9&gt;='Cash Flow - Each Project'!AX$3),Projects!$S9*((1+Projects!$T$9)^('Cash Flow - Each Project'!AX$3-'Initial Setup'!$F$43)),0)</f>
        <v>0</v>
      </c>
    </row>
    <row r="67" spans="1:50" outlineLevel="1" x14ac:dyDescent="0.25">
      <c r="A67" s="18"/>
      <c r="B67" s="147"/>
      <c r="C67" s="194" t="s">
        <v>5</v>
      </c>
      <c r="D67" s="195"/>
      <c r="E67" s="32">
        <f>E66-E68</f>
        <v>0</v>
      </c>
      <c r="F67" s="32">
        <f t="shared" ref="F67:X67" si="383">F66-F68</f>
        <v>0</v>
      </c>
      <c r="G67" s="32">
        <f t="shared" si="383"/>
        <v>0</v>
      </c>
      <c r="H67" s="32">
        <f t="shared" si="383"/>
        <v>0</v>
      </c>
      <c r="I67" s="32">
        <f t="shared" si="383"/>
        <v>0</v>
      </c>
      <c r="J67" s="32">
        <f t="shared" si="383"/>
        <v>0</v>
      </c>
      <c r="K67" s="32">
        <f t="shared" si="383"/>
        <v>0</v>
      </c>
      <c r="L67" s="32">
        <f t="shared" si="383"/>
        <v>0</v>
      </c>
      <c r="M67" s="32">
        <f t="shared" si="383"/>
        <v>0</v>
      </c>
      <c r="N67" s="32">
        <f t="shared" si="383"/>
        <v>0</v>
      </c>
      <c r="O67" s="32">
        <f t="shared" si="383"/>
        <v>0</v>
      </c>
      <c r="P67" s="32">
        <f t="shared" si="383"/>
        <v>0</v>
      </c>
      <c r="Q67" s="32">
        <f t="shared" si="383"/>
        <v>0</v>
      </c>
      <c r="R67" s="32">
        <f t="shared" si="383"/>
        <v>0</v>
      </c>
      <c r="S67" s="32">
        <f t="shared" si="383"/>
        <v>0</v>
      </c>
      <c r="T67" s="32">
        <f t="shared" si="383"/>
        <v>0</v>
      </c>
      <c r="U67" s="32">
        <f t="shared" si="383"/>
        <v>0</v>
      </c>
      <c r="V67" s="32">
        <f t="shared" si="383"/>
        <v>0</v>
      </c>
      <c r="W67" s="32">
        <f t="shared" si="383"/>
        <v>0</v>
      </c>
      <c r="X67" s="25">
        <f t="shared" si="383"/>
        <v>0</v>
      </c>
      <c r="Y67" s="123">
        <f t="shared" ref="Y67:AO67" si="384">Y66-Y68</f>
        <v>0</v>
      </c>
      <c r="Z67" s="123">
        <f t="shared" si="384"/>
        <v>0</v>
      </c>
      <c r="AA67" s="123">
        <f t="shared" si="384"/>
        <v>0</v>
      </c>
      <c r="AB67" s="123">
        <f t="shared" si="384"/>
        <v>0</v>
      </c>
      <c r="AC67" s="123">
        <f t="shared" si="384"/>
        <v>0</v>
      </c>
      <c r="AD67" s="123">
        <f t="shared" si="384"/>
        <v>0</v>
      </c>
      <c r="AE67" s="123">
        <f t="shared" si="384"/>
        <v>0</v>
      </c>
      <c r="AF67" s="123">
        <f t="shared" si="384"/>
        <v>0</v>
      </c>
      <c r="AG67" s="123">
        <f t="shared" si="384"/>
        <v>0</v>
      </c>
      <c r="AH67" s="123">
        <f t="shared" si="384"/>
        <v>0</v>
      </c>
      <c r="AI67" s="123">
        <f t="shared" si="384"/>
        <v>0</v>
      </c>
      <c r="AJ67" s="123">
        <f t="shared" si="384"/>
        <v>0</v>
      </c>
      <c r="AK67" s="123">
        <f t="shared" si="384"/>
        <v>0</v>
      </c>
      <c r="AL67" s="123">
        <f t="shared" si="384"/>
        <v>0</v>
      </c>
      <c r="AM67" s="123">
        <f t="shared" si="384"/>
        <v>0</v>
      </c>
      <c r="AN67" s="123">
        <f t="shared" si="384"/>
        <v>0</v>
      </c>
      <c r="AO67" s="123">
        <f t="shared" si="384"/>
        <v>0</v>
      </c>
      <c r="AP67" s="123">
        <f t="shared" ref="AP67:AX67" si="385">AP66-AP68</f>
        <v>0</v>
      </c>
      <c r="AQ67" s="123">
        <f t="shared" si="385"/>
        <v>0</v>
      </c>
      <c r="AR67" s="123">
        <f t="shared" si="385"/>
        <v>0</v>
      </c>
      <c r="AS67" s="123">
        <f t="shared" si="385"/>
        <v>0</v>
      </c>
      <c r="AT67" s="123">
        <f t="shared" si="385"/>
        <v>0</v>
      </c>
      <c r="AU67" s="123">
        <f t="shared" si="385"/>
        <v>0</v>
      </c>
      <c r="AV67" s="123">
        <f t="shared" si="385"/>
        <v>0</v>
      </c>
      <c r="AW67" s="123">
        <f t="shared" si="385"/>
        <v>0</v>
      </c>
      <c r="AX67" s="123">
        <f t="shared" si="385"/>
        <v>0</v>
      </c>
    </row>
    <row r="68" spans="1:50" outlineLevel="1" x14ac:dyDescent="0.25">
      <c r="A68" s="18"/>
      <c r="B68" s="147"/>
      <c r="C68" s="194" t="s">
        <v>95</v>
      </c>
      <c r="D68" s="195"/>
      <c r="E68" s="107">
        <f>IFERROR((E66*Projects!$R$9*((1-Projects!$Y$9)^(E$3-Projects!$I$9)))*VLOOKUP(Projects!$H$9,'Initial Setup'!$E$46:$L$51,8,0),0)</f>
        <v>0</v>
      </c>
      <c r="F68" s="107">
        <f>IFERROR((F66*Projects!$R$9*((1-Projects!$Y$9)^(F$3-Projects!$I$9)))*VLOOKUP(Projects!$H$9,'Initial Setup'!$E$46:$L$51,8,0),0)</f>
        <v>0</v>
      </c>
      <c r="G68" s="107">
        <f>IFERROR((G66*Projects!$R$9*((1-Projects!$Y$9)^(G$3-Projects!$I$9)))*VLOOKUP(Projects!$H$9,'Initial Setup'!$E$46:$L$51,8,0),0)</f>
        <v>0</v>
      </c>
      <c r="H68" s="107">
        <f>IFERROR((H66*Projects!$R$9*((1-Projects!$Y$9)^(H$3-Projects!$I$9)))*VLOOKUP(Projects!$H$9,'Initial Setup'!$E$46:$L$51,8,0),0)</f>
        <v>0</v>
      </c>
      <c r="I68" s="107">
        <f>IFERROR((I66*Projects!$R$9*((1-Projects!$Y$9)^(I$3-Projects!$I$9)))*VLOOKUP(Projects!$H$9,'Initial Setup'!$E$46:$L$51,8,0),0)</f>
        <v>0</v>
      </c>
      <c r="J68" s="107">
        <f>IFERROR((J66*Projects!$R$9*((1-Projects!$Y$9)^(J$3-Projects!$I$9)))*VLOOKUP(Projects!$H$9,'Initial Setup'!$E$46:$L$51,8,0),0)</f>
        <v>0</v>
      </c>
      <c r="K68" s="107">
        <f>IFERROR((K66*Projects!$R$9*((1-Projects!$Y$9)^(K$3-Projects!$I$9)))*VLOOKUP(Projects!$H$9,'Initial Setup'!$E$46:$L$51,8,0),0)</f>
        <v>0</v>
      </c>
      <c r="L68" s="107">
        <f>IFERROR((L66*Projects!$R$9*((1-Projects!$Y$9)^(L$3-Projects!$I$9)))*VLOOKUP(Projects!$H$9,'Initial Setup'!$E$46:$L$51,8,0),0)</f>
        <v>0</v>
      </c>
      <c r="M68" s="107">
        <f>IFERROR((M66*Projects!$R$9*((1-Projects!$Y$9)^(M$3-Projects!$I$9)))*VLOOKUP(Projects!$H$9,'Initial Setup'!$E$46:$L$51,8,0),0)</f>
        <v>0</v>
      </c>
      <c r="N68" s="107">
        <f>IFERROR((N66*Projects!$R$9*((1-Projects!$Y$9)^(N$3-Projects!$I$9)))*VLOOKUP(Projects!$H$9,'Initial Setup'!$E$46:$L$51,8,0),0)</f>
        <v>0</v>
      </c>
      <c r="O68" s="107">
        <f>IFERROR((O66*Projects!$R$9*((1-Projects!$Y$9)^(O$3-Projects!$I$9)))*VLOOKUP(Projects!$H$9,'Initial Setup'!$E$46:$L$51,8,0),0)</f>
        <v>0</v>
      </c>
      <c r="P68" s="107">
        <f>IFERROR((P66*Projects!$R$9*((1-Projects!$Y$9)^(P$3-Projects!$I$9)))*VLOOKUP(Projects!$H$9,'Initial Setup'!$E$46:$L$51,8,0),0)</f>
        <v>0</v>
      </c>
      <c r="Q68" s="107">
        <f>IFERROR((Q66*Projects!$R$9*((1-Projects!$Y$9)^(Q$3-Projects!$I$9)))*VLOOKUP(Projects!$H$9,'Initial Setup'!$E$46:$L$51,8,0),0)</f>
        <v>0</v>
      </c>
      <c r="R68" s="107">
        <f>IFERROR((R66*Projects!$R$9*((1-Projects!$Y$9)^(R$3-Projects!$I$9)))*VLOOKUP(Projects!$H$9,'Initial Setup'!$E$46:$L$51,8,0),0)</f>
        <v>0</v>
      </c>
      <c r="S68" s="107">
        <f>IFERROR((S66*Projects!$R$9*((1-Projects!$Y$9)^(S$3-Projects!$I$9)))*VLOOKUP(Projects!$H$9,'Initial Setup'!$E$46:$L$51,8,0),0)</f>
        <v>0</v>
      </c>
      <c r="T68" s="107">
        <f>IFERROR((T66*Projects!$R$9*((1-Projects!$Y$9)^(T$3-Projects!$I$9)))*VLOOKUP(Projects!$H$9,'Initial Setup'!$E$46:$L$51,8,0),0)</f>
        <v>0</v>
      </c>
      <c r="U68" s="107">
        <f>IFERROR((U66*Projects!$R$9*((1-Projects!$Y$9)^(U$3-Projects!$I$9)))*VLOOKUP(Projects!$H$9,'Initial Setup'!$E$46:$L$51,8,0),0)</f>
        <v>0</v>
      </c>
      <c r="V68" s="107">
        <f>IFERROR((V66*Projects!$R$9*((1-Projects!$Y$9)^(V$3-Projects!$I$9)))*VLOOKUP(Projects!$H$9,'Initial Setup'!$E$46:$L$51,8,0),0)</f>
        <v>0</v>
      </c>
      <c r="W68" s="107">
        <f>IFERROR((W66*Projects!$R$9*((1-Projects!$Y$9)^(W$3-Projects!$I$9)))*VLOOKUP(Projects!$H$9,'Initial Setup'!$E$46:$L$51,8,0),0)</f>
        <v>0</v>
      </c>
      <c r="X68" s="45">
        <f>IFERROR((X66*Projects!$R$9*((1-Projects!$Y$9)^(X$3-Projects!$I$9)))*VLOOKUP(Projects!$H$9,'Initial Setup'!$E$46:$L$51,8,0),0)</f>
        <v>0</v>
      </c>
      <c r="Y68" s="123">
        <f>IFERROR((Y66*Projects!$R$9*((1-Projects!$Y$9)^(Y$3-Projects!$I$9)))*VLOOKUP(Projects!$H$9,'Initial Setup'!$E$46:$L$51,8,0),0)</f>
        <v>0</v>
      </c>
      <c r="Z68" s="123">
        <f>IFERROR((Z66*Projects!$R$9*((1-Projects!$Y$9)^(Z$3-Projects!$I$9)))*VLOOKUP(Projects!$H$9,'Initial Setup'!$E$46:$L$51,8,0),0)</f>
        <v>0</v>
      </c>
      <c r="AA68" s="123">
        <f>IFERROR((AA66*Projects!$R$9*((1-Projects!$Y$9)^(AA$3-Projects!$I$9)))*VLOOKUP(Projects!$H$9,'Initial Setup'!$E$46:$L$51,8,0),0)</f>
        <v>0</v>
      </c>
      <c r="AB68" s="123">
        <f>IFERROR((AB66*Projects!$R$9*((1-Projects!$Y$9)^(AB$3-Projects!$I$9)))*VLOOKUP(Projects!$H$9,'Initial Setup'!$E$46:$L$51,8,0),0)</f>
        <v>0</v>
      </c>
      <c r="AC68" s="123">
        <f>IFERROR((AC66*Projects!$R$9*((1-Projects!$Y$9)^(AC$3-Projects!$I$9)))*VLOOKUP(Projects!$H$9,'Initial Setup'!$E$46:$L$51,8,0),0)</f>
        <v>0</v>
      </c>
      <c r="AD68" s="123">
        <f>IFERROR((AD66*Projects!$R$9*((1-Projects!$Y$9)^(AD$3-Projects!$I$9)))*VLOOKUP(Projects!$H$9,'Initial Setup'!$E$46:$L$51,8,0),0)</f>
        <v>0</v>
      </c>
      <c r="AE68" s="123">
        <f>IFERROR((AE66*Projects!$R$9*((1-Projects!$Y$9)^(AE$3-Projects!$I$9)))*VLOOKUP(Projects!$H$9,'Initial Setup'!$E$46:$L$51,8,0),0)</f>
        <v>0</v>
      </c>
      <c r="AF68" s="123">
        <f>IFERROR((AF66*Projects!$R$9*((1-Projects!$Y$9)^(AF$3-Projects!$I$9)))*VLOOKUP(Projects!$H$9,'Initial Setup'!$E$46:$L$51,8,0),0)</f>
        <v>0</v>
      </c>
      <c r="AG68" s="123">
        <f>IFERROR((AG66*Projects!$R$9*((1-Projects!$Y$9)^(AG$3-Projects!$I$9)))*VLOOKUP(Projects!$H$9,'Initial Setup'!$E$46:$L$51,8,0),0)</f>
        <v>0</v>
      </c>
      <c r="AH68" s="123">
        <f>IFERROR((AH66*Projects!$R$9*((1-Projects!$Y$9)^(AH$3-Projects!$I$9)))*VLOOKUP(Projects!$H$9,'Initial Setup'!$E$46:$L$51,8,0),0)</f>
        <v>0</v>
      </c>
      <c r="AI68" s="123">
        <f>IFERROR((AI66*Projects!$R$9*((1-Projects!$Y$9)^(AI$3-Projects!$I$9)))*VLOOKUP(Projects!$H$9,'Initial Setup'!$E$46:$L$51,8,0),0)</f>
        <v>0</v>
      </c>
      <c r="AJ68" s="123">
        <f>IFERROR((AJ66*Projects!$R$9*((1-Projects!$Y$9)^(AJ$3-Projects!$I$9)))*VLOOKUP(Projects!$H$9,'Initial Setup'!$E$46:$L$51,8,0),0)</f>
        <v>0</v>
      </c>
      <c r="AK68" s="123">
        <f>IFERROR((AK66*Projects!$R$9*((1-Projects!$Y$9)^(AK$3-Projects!$I$9)))*VLOOKUP(Projects!$H$9,'Initial Setup'!$E$46:$L$51,8,0),0)</f>
        <v>0</v>
      </c>
      <c r="AL68" s="123">
        <f>IFERROR((AL66*Projects!$R$9*((1-Projects!$Y$9)^(AL$3-Projects!$I$9)))*VLOOKUP(Projects!$H$9,'Initial Setup'!$E$46:$L$51,8,0),0)</f>
        <v>0</v>
      </c>
      <c r="AM68" s="123">
        <f>IFERROR((AM66*Projects!$R$9*((1-Projects!$Y$9)^(AM$3-Projects!$I$9)))*VLOOKUP(Projects!$H$9,'Initial Setup'!$E$46:$L$51,8,0),0)</f>
        <v>0</v>
      </c>
      <c r="AN68" s="123">
        <f>IFERROR((AN66*Projects!$R$9*((1-Projects!$Y$9)^(AN$3-Projects!$I$9)))*VLOOKUP(Projects!$H$9,'Initial Setup'!$E$46:$L$51,8,0),0)</f>
        <v>0</v>
      </c>
      <c r="AO68" s="123">
        <f>IFERROR((AO66*Projects!$R$9*((1-Projects!$Y$9)^(AO$3-Projects!$I$9)))*VLOOKUP(Projects!$H$9,'Initial Setup'!$E$46:$L$51,8,0),0)</f>
        <v>0</v>
      </c>
      <c r="AP68" s="123">
        <f>IFERROR((AP66*Projects!$R$9*((1-Projects!$Y$9)^(AP$3-Projects!$I$9)))*VLOOKUP(Projects!$H$9,'Initial Setup'!$E$46:$L$51,8,0),0)</f>
        <v>0</v>
      </c>
      <c r="AQ68" s="123">
        <f>IFERROR((AQ66*Projects!$R$9*((1-Projects!$Y$9)^(AQ$3-Projects!$I$9)))*VLOOKUP(Projects!$H$9,'Initial Setup'!$E$46:$L$51,8,0),0)</f>
        <v>0</v>
      </c>
      <c r="AR68" s="123">
        <f>IFERROR((AR66*Projects!$R$9*((1-Projects!$Y$9)^(AR$3-Projects!$I$9)))*VLOOKUP(Projects!$H$9,'Initial Setup'!$E$46:$L$51,8,0),0)</f>
        <v>0</v>
      </c>
      <c r="AS68" s="123">
        <f>IFERROR((AS66*Projects!$R$9*((1-Projects!$Y$9)^(AS$3-Projects!$I$9)))*VLOOKUP(Projects!$H$9,'Initial Setup'!$E$46:$L$51,8,0),0)</f>
        <v>0</v>
      </c>
      <c r="AT68" s="123">
        <f>IFERROR((AT66*Projects!$R$9*((1-Projects!$Y$9)^(AT$3-Projects!$I$9)))*VLOOKUP(Projects!$H$9,'Initial Setup'!$E$46:$L$51,8,0),0)</f>
        <v>0</v>
      </c>
      <c r="AU68" s="123">
        <f>IFERROR((AU66*Projects!$R$9*((1-Projects!$Y$9)^(AU$3-Projects!$I$9)))*VLOOKUP(Projects!$H$9,'Initial Setup'!$E$46:$L$51,8,0),0)</f>
        <v>0</v>
      </c>
      <c r="AV68" s="123">
        <f>IFERROR((AV66*Projects!$R$9*((1-Projects!$Y$9)^(AV$3-Projects!$I$9)))*VLOOKUP(Projects!$H$9,'Initial Setup'!$E$46:$L$51,8,0),0)</f>
        <v>0</v>
      </c>
      <c r="AW68" s="123">
        <f>IFERROR((AW66*Projects!$R$9*((1-Projects!$Y$9)^(AW$3-Projects!$I$9)))*VLOOKUP(Projects!$H$9,'Initial Setup'!$E$46:$L$51,8,0),0)</f>
        <v>0</v>
      </c>
      <c r="AX68" s="123">
        <f>IFERROR((AX66*Projects!$R$9*((1-Projects!$Y$9)^(AX$3-Projects!$I$9)))*VLOOKUP(Projects!$H$9,'Initial Setup'!$E$46:$L$51,8,0),0)</f>
        <v>0</v>
      </c>
    </row>
    <row r="69" spans="1:50" ht="6" customHeight="1" outlineLevel="1" x14ac:dyDescent="0.25">
      <c r="A69" s="18"/>
      <c r="B69" s="147"/>
      <c r="C69" s="18"/>
      <c r="D69" s="18"/>
      <c r="E69" s="51"/>
      <c r="F69" s="50"/>
      <c r="G69" s="50"/>
      <c r="H69" s="50"/>
      <c r="I69" s="50"/>
      <c r="J69" s="50"/>
      <c r="K69" s="50"/>
      <c r="L69" s="50"/>
      <c r="M69" s="50"/>
      <c r="N69" s="50"/>
      <c r="O69" s="50"/>
      <c r="P69" s="50"/>
      <c r="Q69" s="50"/>
      <c r="R69" s="50"/>
      <c r="S69" s="50"/>
      <c r="T69" s="50"/>
      <c r="U69" s="50"/>
      <c r="V69" s="50"/>
      <c r="W69" s="50"/>
      <c r="X69" s="50"/>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row>
    <row r="70" spans="1:50" outlineLevel="1" x14ac:dyDescent="0.25">
      <c r="A70" s="18"/>
      <c r="B70" s="147"/>
      <c r="C70" s="23" t="str">
        <f>"AEC Reinvested ("&amp;TEXT(Projects!U9,"0%")&amp;" → "&amp;TEXT(Projects!V9,"0%")&amp;")"</f>
        <v>AEC Reinvested (0% → 0%)</v>
      </c>
      <c r="D70" s="101" t="s">
        <v>23</v>
      </c>
      <c r="E70" s="28">
        <f>MIN(E68*Projects!$U$9,IF(AND(IF(AND(E68*IF(D79&lt;=0,Projects!$U$9,Projects!$V$9)&gt;ABS(D79),D79&lt;0),MAX((D79*-1)-D73+0.001,E68*Projects!$V$9),E68*IF(D79&lt;=0,Projects!$U$9,Projects!$V$9))&lt;ABS(E73),E73&lt;0),ABS(E73),IF(AND(E68*IF(D79&lt;=0,Projects!$U$9,Projects!$V$9)&gt;ABS(D79),D79&lt;0),MAX((D79*-1)-D73+0.001,E68*Projects!$V$9),E68*IF(D79&lt;=0,Projects!$U$9,Projects!$V$9))))</f>
        <v>0</v>
      </c>
      <c r="F70" s="28">
        <f>MIN(F68*Projects!$U$9,IF(AND(IF(AND(F68*IF(E79&lt;=0,Projects!$U$9,Projects!$V$9)&gt;ABS(E79),E79&lt;0),MAX((E79*-1)-E73+0.001,F68*Projects!$V$9),F68*IF(E79&lt;=0,Projects!$U$9,Projects!$V$9))&lt;ABS(F73),F73&lt;0),ABS(F73),IF(AND(F68*IF(E79&lt;=0,Projects!$U$9,Projects!$V$9)&gt;ABS(E79),E79&lt;0),MAX((E79*-1)-E73+0.001,F68*Projects!$V$9),F68*IF(E79&lt;=0,Projects!$U$9,Projects!$V$9))))</f>
        <v>0</v>
      </c>
      <c r="G70" s="28">
        <f>MIN(G68*Projects!$U$9,IF(AND(IF(AND(G68*IF(F79&lt;=0,Projects!$U$9,Projects!$V$9)&gt;ABS(F79),F79&lt;0),MAX((F79*-1)-F73+0.001,G68*Projects!$V$9),G68*IF(F79&lt;=0,Projects!$U$9,Projects!$V$9))&lt;ABS(G73),G73&lt;0),ABS(G73),IF(AND(G68*IF(F79&lt;=0,Projects!$U$9,Projects!$V$9)&gt;ABS(F79),F79&lt;0),MAX((F79*-1)-F73+0.001,G68*Projects!$V$9),G68*IF(F79&lt;=0,Projects!$U$9,Projects!$V$9))))</f>
        <v>0</v>
      </c>
      <c r="H70" s="28">
        <f>MIN(H68*Projects!$U$9,IF(AND(IF(AND(H68*IF(G79&lt;=0,Projects!$U$9,Projects!$V$9)&gt;ABS(G79),G79&lt;0),MAX((G79*-1)-G73+0.001,H68*Projects!$V$9),H68*IF(G79&lt;=0,Projects!$U$9,Projects!$V$9))&lt;ABS(H73),H73&lt;0),ABS(H73),IF(AND(H68*IF(G79&lt;=0,Projects!$U$9,Projects!$V$9)&gt;ABS(G79),G79&lt;0),MAX((G79*-1)-G73+0.001,H68*Projects!$V$9),H68*IF(G79&lt;=0,Projects!$U$9,Projects!$V$9))))</f>
        <v>0</v>
      </c>
      <c r="I70" s="28">
        <f>MIN(I68*Projects!$U$9,IF(AND(IF(AND(I68*IF(H79&lt;=0,Projects!$U$9,Projects!$V$9)&gt;ABS(H79),H79&lt;0),MAX((H79*-1)-H73+0.001,I68*Projects!$V$9),I68*IF(H79&lt;=0,Projects!$U$9,Projects!$V$9))&lt;ABS(I73),I73&lt;0),ABS(I73),IF(AND(I68*IF(H79&lt;=0,Projects!$U$9,Projects!$V$9)&gt;ABS(H79),H79&lt;0),MAX((H79*-1)-H73+0.001,I68*Projects!$V$9),I68*IF(H79&lt;=0,Projects!$U$9,Projects!$V$9))))</f>
        <v>0</v>
      </c>
      <c r="J70" s="28">
        <f>MIN(J68*Projects!$U$9,IF(AND(IF(AND(J68*IF(I79&lt;=0,Projects!$U$9,Projects!$V$9)&gt;ABS(I79),I79&lt;0),MAX((I79*-1)-I73+0.001,J68*Projects!$V$9),J68*IF(I79&lt;=0,Projects!$U$9,Projects!$V$9))&lt;ABS(J73),J73&lt;0),ABS(J73),IF(AND(J68*IF(I79&lt;=0,Projects!$U$9,Projects!$V$9)&gt;ABS(I79),I79&lt;0),MAX((I79*-1)-I73+0.001,J68*Projects!$V$9),J68*IF(I79&lt;=0,Projects!$U$9,Projects!$V$9))))</f>
        <v>0</v>
      </c>
      <c r="K70" s="28">
        <f>MIN(K68*Projects!$U$9,IF(AND(IF(AND(K68*IF(J79&lt;=0,Projects!$U$9,Projects!$V$9)&gt;ABS(J79),J79&lt;0),MAX((J79*-1)-J73+0.001,K68*Projects!$V$9),K68*IF(J79&lt;=0,Projects!$U$9,Projects!$V$9))&lt;ABS(K73),K73&lt;0),ABS(K73),IF(AND(K68*IF(J79&lt;=0,Projects!$U$9,Projects!$V$9)&gt;ABS(J79),J79&lt;0),MAX((J79*-1)-J73+0.001,K68*Projects!$V$9),K68*IF(J79&lt;=0,Projects!$U$9,Projects!$V$9))))</f>
        <v>0</v>
      </c>
      <c r="L70" s="28">
        <f>MIN(L68*Projects!$U$9,IF(AND(IF(AND(L68*IF(K79&lt;=0,Projects!$U$9,Projects!$V$9)&gt;ABS(K79),K79&lt;0),MAX((K79*-1)-K73+0.001,L68*Projects!$V$9),L68*IF(K79&lt;=0,Projects!$U$9,Projects!$V$9))&lt;ABS(L73),L73&lt;0),ABS(L73),IF(AND(L68*IF(K79&lt;=0,Projects!$U$9,Projects!$V$9)&gt;ABS(K79),K79&lt;0),MAX((K79*-1)-K73+0.001,L68*Projects!$V$9),L68*IF(K79&lt;=0,Projects!$U$9,Projects!$V$9))))</f>
        <v>0</v>
      </c>
      <c r="M70" s="28">
        <f>MIN(M68*Projects!$U$9,IF(AND(IF(AND(M68*IF(L79&lt;=0,Projects!$U$9,Projects!$V$9)&gt;ABS(L79),L79&lt;0),MAX((L79*-1)-L73+0.001,M68*Projects!$V$9),M68*IF(L79&lt;=0,Projects!$U$9,Projects!$V$9))&lt;ABS(M73),M73&lt;0),ABS(M73),IF(AND(M68*IF(L79&lt;=0,Projects!$U$9,Projects!$V$9)&gt;ABS(L79),L79&lt;0),MAX((L79*-1)-L73+0.001,M68*Projects!$V$9),M68*IF(L79&lt;=0,Projects!$U$9,Projects!$V$9))))</f>
        <v>0</v>
      </c>
      <c r="N70" s="28">
        <f>MIN(N68*Projects!$U$9,IF(AND(IF(AND(N68*IF(M79&lt;=0,Projects!$U$9,Projects!$V$9)&gt;ABS(M79),M79&lt;0),MAX((M79*-1)-M73+0.001,N68*Projects!$V$9),N68*IF(M79&lt;=0,Projects!$U$9,Projects!$V$9))&lt;ABS(N73),N73&lt;0),ABS(N73),IF(AND(N68*IF(M79&lt;=0,Projects!$U$9,Projects!$V$9)&gt;ABS(M79),M79&lt;0),MAX((M79*-1)-M73+0.001,N68*Projects!$V$9),N68*IF(M79&lt;=0,Projects!$U$9,Projects!$V$9))))</f>
        <v>0</v>
      </c>
      <c r="O70" s="28">
        <f>MIN(O68*Projects!$U$9,IF(AND(IF(AND(O68*IF(N79&lt;=0,Projects!$U$9,Projects!$V$9)&gt;ABS(N79),N79&lt;0),MAX((N79*-1)-N73+0.001,O68*Projects!$V$9),O68*IF(N79&lt;=0,Projects!$U$9,Projects!$V$9))&lt;ABS(O73),O73&lt;0),ABS(O73),IF(AND(O68*IF(N79&lt;=0,Projects!$U$9,Projects!$V$9)&gt;ABS(N79),N79&lt;0),MAX((N79*-1)-N73+0.001,O68*Projects!$V$9),O68*IF(N79&lt;=0,Projects!$U$9,Projects!$V$9))))</f>
        <v>0</v>
      </c>
      <c r="P70" s="28">
        <f>MIN(P68*Projects!$U$9,IF(AND(IF(AND(P68*IF(O79&lt;=0,Projects!$U$9,Projects!$V$9)&gt;ABS(O79),O79&lt;0),MAX((O79*-1)-O73+0.001,P68*Projects!$V$9),P68*IF(O79&lt;=0,Projects!$U$9,Projects!$V$9))&lt;ABS(P73),P73&lt;0),ABS(P73),IF(AND(P68*IF(O79&lt;=0,Projects!$U$9,Projects!$V$9)&gt;ABS(O79),O79&lt;0),MAX((O79*-1)-O73+0.001,P68*Projects!$V$9),P68*IF(O79&lt;=0,Projects!$U$9,Projects!$V$9))))</f>
        <v>0</v>
      </c>
      <c r="Q70" s="28">
        <f>MIN(Q68*Projects!$U$9,IF(AND(IF(AND(Q68*IF(P79&lt;=0,Projects!$U$9,Projects!$V$9)&gt;ABS(P79),P79&lt;0),MAX((P79*-1)-P73+0.001,Q68*Projects!$V$9),Q68*IF(P79&lt;=0,Projects!$U$9,Projects!$V$9))&lt;ABS(Q73),Q73&lt;0),ABS(Q73),IF(AND(Q68*IF(P79&lt;=0,Projects!$U$9,Projects!$V$9)&gt;ABS(P79),P79&lt;0),MAX((P79*-1)-P73+0.001,Q68*Projects!$V$9),Q68*IF(P79&lt;=0,Projects!$U$9,Projects!$V$9))))</f>
        <v>0</v>
      </c>
      <c r="R70" s="28">
        <f>MIN(R68*Projects!$U$9,IF(AND(IF(AND(R68*IF(Q79&lt;=0,Projects!$U$9,Projects!$V$9)&gt;ABS(Q79),Q79&lt;0),MAX((Q79*-1)-Q73+0.001,R68*Projects!$V$9),R68*IF(Q79&lt;=0,Projects!$U$9,Projects!$V$9))&lt;ABS(R73),R73&lt;0),ABS(R73),IF(AND(R68*IF(Q79&lt;=0,Projects!$U$9,Projects!$V$9)&gt;ABS(Q79),Q79&lt;0),MAX((Q79*-1)-Q73+0.001,R68*Projects!$V$9),R68*IF(Q79&lt;=0,Projects!$U$9,Projects!$V$9))))</f>
        <v>0</v>
      </c>
      <c r="S70" s="28">
        <f>MIN(S68*Projects!$U$9,IF(AND(IF(AND(S68*IF(R79&lt;=0,Projects!$U$9,Projects!$V$9)&gt;ABS(R79),R79&lt;0),MAX((R79*-1)-R73+0.001,S68*Projects!$V$9),S68*IF(R79&lt;=0,Projects!$U$9,Projects!$V$9))&lt;ABS(S73),S73&lt;0),ABS(S73),IF(AND(S68*IF(R79&lt;=0,Projects!$U$9,Projects!$V$9)&gt;ABS(R79),R79&lt;0),MAX((R79*-1)-R73+0.001,S68*Projects!$V$9),S68*IF(R79&lt;=0,Projects!$U$9,Projects!$V$9))))</f>
        <v>0</v>
      </c>
      <c r="T70" s="28">
        <f>MIN(T68*Projects!$U$9,IF(AND(IF(AND(T68*IF(S79&lt;=0,Projects!$U$9,Projects!$V$9)&gt;ABS(S79),S79&lt;0),MAX((S79*-1)-S73+0.001,T68*Projects!$V$9),T68*IF(S79&lt;=0,Projects!$U$9,Projects!$V$9))&lt;ABS(T73),T73&lt;0),ABS(T73),IF(AND(T68*IF(S79&lt;=0,Projects!$U$9,Projects!$V$9)&gt;ABS(S79),S79&lt;0),MAX((S79*-1)-S73+0.001,T68*Projects!$V$9),T68*IF(S79&lt;=0,Projects!$U$9,Projects!$V$9))))</f>
        <v>0</v>
      </c>
      <c r="U70" s="28">
        <f>MIN(U68*Projects!$U$9,IF(AND(IF(AND(U68*IF(T79&lt;=0,Projects!$U$9,Projects!$V$9)&gt;ABS(T79),T79&lt;0),MAX((T79*-1)-T73+0.001,U68*Projects!$V$9),U68*IF(T79&lt;=0,Projects!$U$9,Projects!$V$9))&lt;ABS(U73),U73&lt;0),ABS(U73),IF(AND(U68*IF(T79&lt;=0,Projects!$U$9,Projects!$V$9)&gt;ABS(T79),T79&lt;0),MAX((T79*-1)-T73+0.001,U68*Projects!$V$9),U68*IF(T79&lt;=0,Projects!$U$9,Projects!$V$9))))</f>
        <v>0</v>
      </c>
      <c r="V70" s="28">
        <f>MIN(V68*Projects!$U$9,IF(AND(IF(AND(V68*IF(U79&lt;=0,Projects!$U$9,Projects!$V$9)&gt;ABS(U79),U79&lt;0),MAX((U79*-1)-U73+0.001,V68*Projects!$V$9),V68*IF(U79&lt;=0,Projects!$U$9,Projects!$V$9))&lt;ABS(V73),V73&lt;0),ABS(V73),IF(AND(V68*IF(U79&lt;=0,Projects!$U$9,Projects!$V$9)&gt;ABS(U79),U79&lt;0),MAX((U79*-1)-U73+0.001,V68*Projects!$V$9),V68*IF(U79&lt;=0,Projects!$U$9,Projects!$V$9))))</f>
        <v>0</v>
      </c>
      <c r="W70" s="28">
        <f>MIN(W68*Projects!$U$9,IF(AND(IF(AND(W68*IF(V79&lt;=0,Projects!$U$9,Projects!$V$9)&gt;ABS(V79),V79&lt;0),MAX((V79*-1)-V73+0.001,W68*Projects!$V$9),W68*IF(V79&lt;=0,Projects!$U$9,Projects!$V$9))&lt;ABS(W73),W73&lt;0),ABS(W73),IF(AND(W68*IF(V79&lt;=0,Projects!$U$9,Projects!$V$9)&gt;ABS(V79),V79&lt;0),MAX((V79*-1)-V73+0.001,W68*Projects!$V$9),W68*IF(V79&lt;=0,Projects!$U$9,Projects!$V$9))))</f>
        <v>0</v>
      </c>
      <c r="X70" s="96">
        <f>MIN(X68*Projects!$U$9,IF(AND(IF(AND(X68*IF(W79&lt;=0,Projects!$U$9,Projects!$V$9)&gt;ABS(W79),W79&lt;0),MAX((W79*-1)-W73+0.001,X68*Projects!$V$9),X68*IF(W79&lt;=0,Projects!$U$9,Projects!$V$9))&lt;ABS(X73),X73&lt;0),ABS(X73),IF(AND(X68*IF(W79&lt;=0,Projects!$U$9,Projects!$V$9)&gt;ABS(W79),W79&lt;0),MAX((W79*-1)-W73+0.001,X68*Projects!$V$9),X68*IF(W79&lt;=0,Projects!$U$9,Projects!$V$9))))</f>
        <v>0</v>
      </c>
      <c r="Y70" s="122">
        <f>MIN(Y68*Projects!$U$9,IF(AND(IF(AND(Y68*IF(X79&lt;=0,Projects!$U$9,Projects!$V$9)&gt;ABS(X79),X79&lt;0),MAX((X79*-1)-X73+0.001,Y68*Projects!$V$9),Y68*IF(X79&lt;=0,Projects!$U$9,Projects!$V$9))&lt;ABS(Y73),Y73&lt;0),ABS(Y73),IF(AND(Y68*IF(X79&lt;=0,Projects!$U$9,Projects!$V$9)&gt;ABS(X79),X79&lt;0),MAX((X79*-1)-X73+0.001,Y68*Projects!$V$9),Y68*IF(X79&lt;=0,Projects!$U$9,Projects!$V$9))))</f>
        <v>0</v>
      </c>
      <c r="Z70" s="122">
        <f>MIN(Z68*Projects!$U$9,IF(AND(IF(AND(Z68*IF(Y79&lt;=0,Projects!$U$9,Projects!$V$9)&gt;ABS(Y79),Y79&lt;0),MAX((Y79*-1)-Y73+0.001,Z68*Projects!$V$9),Z68*IF(Y79&lt;=0,Projects!$U$9,Projects!$V$9))&lt;ABS(Z73),Z73&lt;0),ABS(Z73),IF(AND(Z68*IF(Y79&lt;=0,Projects!$U$9,Projects!$V$9)&gt;ABS(Y79),Y79&lt;0),MAX((Y79*-1)-Y73+0.001,Z68*Projects!$V$9),Z68*IF(Y79&lt;=0,Projects!$U$9,Projects!$V$9))))</f>
        <v>0</v>
      </c>
      <c r="AA70" s="122">
        <f>MIN(AA68*Projects!$U$9,IF(AND(IF(AND(AA68*IF(Z79&lt;=0,Projects!$U$9,Projects!$V$9)&gt;ABS(Z79),Z79&lt;0),MAX((Z79*-1)-Z73+0.001,AA68*Projects!$V$9),AA68*IF(Z79&lt;=0,Projects!$U$9,Projects!$V$9))&lt;ABS(AA73),AA73&lt;0),ABS(AA73),IF(AND(AA68*IF(Z79&lt;=0,Projects!$U$9,Projects!$V$9)&gt;ABS(Z79),Z79&lt;0),MAX((Z79*-1)-Z73+0.001,AA68*Projects!$V$9),AA68*IF(Z79&lt;=0,Projects!$U$9,Projects!$V$9))))</f>
        <v>0</v>
      </c>
      <c r="AB70" s="122">
        <f>MIN(AB68*Projects!$U$9,IF(AND(IF(AND(AB68*IF(AA79&lt;=0,Projects!$U$9,Projects!$V$9)&gt;ABS(AA79),AA79&lt;0),MAX((AA79*-1)-AA73+0.001,AB68*Projects!$V$9),AB68*IF(AA79&lt;=0,Projects!$U$9,Projects!$V$9))&lt;ABS(AB73),AB73&lt;0),ABS(AB73),IF(AND(AB68*IF(AA79&lt;=0,Projects!$U$9,Projects!$V$9)&gt;ABS(AA79),AA79&lt;0),MAX((AA79*-1)-AA73+0.001,AB68*Projects!$V$9),AB68*IF(AA79&lt;=0,Projects!$U$9,Projects!$V$9))))</f>
        <v>0</v>
      </c>
      <c r="AC70" s="122">
        <f>MIN(AC68*Projects!$U$9,IF(AND(IF(AND(AC68*IF(AB79&lt;=0,Projects!$U$9,Projects!$V$9)&gt;ABS(AB79),AB79&lt;0),MAX((AB79*-1)-AB73+0.001,AC68*Projects!$V$9),AC68*IF(AB79&lt;=0,Projects!$U$9,Projects!$V$9))&lt;ABS(AC73),AC73&lt;0),ABS(AC73),IF(AND(AC68*IF(AB79&lt;=0,Projects!$U$9,Projects!$V$9)&gt;ABS(AB79),AB79&lt;0),MAX((AB79*-1)-AB73+0.001,AC68*Projects!$V$9),AC68*IF(AB79&lt;=0,Projects!$U$9,Projects!$V$9))))</f>
        <v>0</v>
      </c>
      <c r="AD70" s="122">
        <f>MIN(AD68*Projects!$U$9,IF(AND(IF(AND(AD68*IF(AC79&lt;=0,Projects!$U$9,Projects!$V$9)&gt;ABS(AC79),AC79&lt;0),MAX((AC79*-1)-AC73+0.001,AD68*Projects!$V$9),AD68*IF(AC79&lt;=0,Projects!$U$9,Projects!$V$9))&lt;ABS(AD73),AD73&lt;0),ABS(AD73),IF(AND(AD68*IF(AC79&lt;=0,Projects!$U$9,Projects!$V$9)&gt;ABS(AC79),AC79&lt;0),MAX((AC79*-1)-AC73+0.001,AD68*Projects!$V$9),AD68*IF(AC79&lt;=0,Projects!$U$9,Projects!$V$9))))</f>
        <v>0</v>
      </c>
      <c r="AE70" s="122">
        <f>MIN(AE68*Projects!$U$9,IF(AND(IF(AND(AE68*IF(AD79&lt;=0,Projects!$U$9,Projects!$V$9)&gt;ABS(AD79),AD79&lt;0),MAX((AD79*-1)-AD73+0.001,AE68*Projects!$V$9),AE68*IF(AD79&lt;=0,Projects!$U$9,Projects!$V$9))&lt;ABS(AE73),AE73&lt;0),ABS(AE73),IF(AND(AE68*IF(AD79&lt;=0,Projects!$U$9,Projects!$V$9)&gt;ABS(AD79),AD79&lt;0),MAX((AD79*-1)-AD73+0.001,AE68*Projects!$V$9),AE68*IF(AD79&lt;=0,Projects!$U$9,Projects!$V$9))))</f>
        <v>0</v>
      </c>
      <c r="AF70" s="122">
        <f>MIN(AF68*Projects!$U$9,IF(AND(IF(AND(AF68*IF(AE79&lt;=0,Projects!$U$9,Projects!$V$9)&gt;ABS(AE79),AE79&lt;0),MAX((AE79*-1)-AE73+0.001,AF68*Projects!$V$9),AF68*IF(AE79&lt;=0,Projects!$U$9,Projects!$V$9))&lt;ABS(AF73),AF73&lt;0),ABS(AF73),IF(AND(AF68*IF(AE79&lt;=0,Projects!$U$9,Projects!$V$9)&gt;ABS(AE79),AE79&lt;0),MAX((AE79*-1)-AE73+0.001,AF68*Projects!$V$9),AF68*IF(AE79&lt;=0,Projects!$U$9,Projects!$V$9))))</f>
        <v>0</v>
      </c>
      <c r="AG70" s="122">
        <f>MIN(AG68*Projects!$U$9,IF(AND(IF(AND(AG68*IF(AF79&lt;=0,Projects!$U$9,Projects!$V$9)&gt;ABS(AF79),AF79&lt;0),MAX((AF79*-1)-AF73+0.001,AG68*Projects!$V$9),AG68*IF(AF79&lt;=0,Projects!$U$9,Projects!$V$9))&lt;ABS(AG73),AG73&lt;0),ABS(AG73),IF(AND(AG68*IF(AF79&lt;=0,Projects!$U$9,Projects!$V$9)&gt;ABS(AF79),AF79&lt;0),MAX((AF79*-1)-AF73+0.001,AG68*Projects!$V$9),AG68*IF(AF79&lt;=0,Projects!$U$9,Projects!$V$9))))</f>
        <v>0</v>
      </c>
      <c r="AH70" s="122">
        <f>MIN(AH68*Projects!$U$9,IF(AND(IF(AND(AH68*IF(AG79&lt;=0,Projects!$U$9,Projects!$V$9)&gt;ABS(AG79),AG79&lt;0),MAX((AG79*-1)-AG73+0.001,AH68*Projects!$V$9),AH68*IF(AG79&lt;=0,Projects!$U$9,Projects!$V$9))&lt;ABS(AH73),AH73&lt;0),ABS(AH73),IF(AND(AH68*IF(AG79&lt;=0,Projects!$U$9,Projects!$V$9)&gt;ABS(AG79),AG79&lt;0),MAX((AG79*-1)-AG73+0.001,AH68*Projects!$V$9),AH68*IF(AG79&lt;=0,Projects!$U$9,Projects!$V$9))))</f>
        <v>0</v>
      </c>
      <c r="AI70" s="122">
        <f>MIN(AI68*Projects!$U$9,IF(AND(IF(AND(AI68*IF(AH79&lt;=0,Projects!$U$9,Projects!$V$9)&gt;ABS(AH79),AH79&lt;0),MAX((AH79*-1)-AH73+0.001,AI68*Projects!$V$9),AI68*IF(AH79&lt;=0,Projects!$U$9,Projects!$V$9))&lt;ABS(AI73),AI73&lt;0),ABS(AI73),IF(AND(AI68*IF(AH79&lt;=0,Projects!$U$9,Projects!$V$9)&gt;ABS(AH79),AH79&lt;0),MAX((AH79*-1)-AH73+0.001,AI68*Projects!$V$9),AI68*IF(AH79&lt;=0,Projects!$U$9,Projects!$V$9))))</f>
        <v>0</v>
      </c>
      <c r="AJ70" s="122">
        <f>MIN(AJ68*Projects!$U$9,IF(AND(IF(AND(AJ68*IF(AI79&lt;=0,Projects!$U$9,Projects!$V$9)&gt;ABS(AI79),AI79&lt;0),MAX((AI79*-1)-AI73+0.001,AJ68*Projects!$V$9),AJ68*IF(AI79&lt;=0,Projects!$U$9,Projects!$V$9))&lt;ABS(AJ73),AJ73&lt;0),ABS(AJ73),IF(AND(AJ68*IF(AI79&lt;=0,Projects!$U$9,Projects!$V$9)&gt;ABS(AI79),AI79&lt;0),MAX((AI79*-1)-AI73+0.001,AJ68*Projects!$V$9),AJ68*IF(AI79&lt;=0,Projects!$U$9,Projects!$V$9))))</f>
        <v>0</v>
      </c>
      <c r="AK70" s="122">
        <f>MIN(AK68*Projects!$U$9,IF(AND(IF(AND(AK68*IF(AJ79&lt;=0,Projects!$U$9,Projects!$V$9)&gt;ABS(AJ79),AJ79&lt;0),MAX((AJ79*-1)-AJ73+0.001,AK68*Projects!$V$9),AK68*IF(AJ79&lt;=0,Projects!$U$9,Projects!$V$9))&lt;ABS(AK73),AK73&lt;0),ABS(AK73),IF(AND(AK68*IF(AJ79&lt;=0,Projects!$U$9,Projects!$V$9)&gt;ABS(AJ79),AJ79&lt;0),MAX((AJ79*-1)-AJ73+0.001,AK68*Projects!$V$9),AK68*IF(AJ79&lt;=0,Projects!$U$9,Projects!$V$9))))</f>
        <v>0</v>
      </c>
      <c r="AL70" s="122">
        <f>MIN(AL68*Projects!$U$9,IF(AND(IF(AND(AL68*IF(AK79&lt;=0,Projects!$U$9,Projects!$V$9)&gt;ABS(AK79),AK79&lt;0),MAX((AK79*-1)-AK73+0.001,AL68*Projects!$V$9),AL68*IF(AK79&lt;=0,Projects!$U$9,Projects!$V$9))&lt;ABS(AL73),AL73&lt;0),ABS(AL73),IF(AND(AL68*IF(AK79&lt;=0,Projects!$U$9,Projects!$V$9)&gt;ABS(AK79),AK79&lt;0),MAX((AK79*-1)-AK73+0.001,AL68*Projects!$V$9),AL68*IF(AK79&lt;=0,Projects!$U$9,Projects!$V$9))))</f>
        <v>0</v>
      </c>
      <c r="AM70" s="122">
        <f>MIN(AM68*Projects!$U$9,IF(AND(IF(AND(AM68*IF(AL79&lt;=0,Projects!$U$9,Projects!$V$9)&gt;ABS(AL79),AL79&lt;0),MAX((AL79*-1)-AL73+0.001,AM68*Projects!$V$9),AM68*IF(AL79&lt;=0,Projects!$U$9,Projects!$V$9))&lt;ABS(AM73),AM73&lt;0),ABS(AM73),IF(AND(AM68*IF(AL79&lt;=0,Projects!$U$9,Projects!$V$9)&gt;ABS(AL79),AL79&lt;0),MAX((AL79*-1)-AL73+0.001,AM68*Projects!$V$9),AM68*IF(AL79&lt;=0,Projects!$U$9,Projects!$V$9))))</f>
        <v>0</v>
      </c>
      <c r="AN70" s="122">
        <f>MIN(AN68*Projects!$U$9,IF(AND(IF(AND(AN68*IF(AM79&lt;=0,Projects!$U$9,Projects!$V$9)&gt;ABS(AM79),AM79&lt;0),MAX((AM79*-1)-AM73+0.001,AN68*Projects!$V$9),AN68*IF(AM79&lt;=0,Projects!$U$9,Projects!$V$9))&lt;ABS(AN73),AN73&lt;0),ABS(AN73),IF(AND(AN68*IF(AM79&lt;=0,Projects!$U$9,Projects!$V$9)&gt;ABS(AM79),AM79&lt;0),MAX((AM79*-1)-AM73+0.001,AN68*Projects!$V$9),AN68*IF(AM79&lt;=0,Projects!$U$9,Projects!$V$9))))</f>
        <v>0</v>
      </c>
      <c r="AO70" s="122">
        <f>MIN(AO68*Projects!$U$9,IF(AND(IF(AND(AO68*IF(AN79&lt;=0,Projects!$U$9,Projects!$V$9)&gt;ABS(AN79),AN79&lt;0),MAX((AN79*-1)-AN73+0.001,AO68*Projects!$V$9),AO68*IF(AN79&lt;=0,Projects!$U$9,Projects!$V$9))&lt;ABS(AO73),AO73&lt;0),ABS(AO73),IF(AND(AO68*IF(AN79&lt;=0,Projects!$U$9,Projects!$V$9)&gt;ABS(AN79),AN79&lt;0),MAX((AN79*-1)-AN73+0.001,AO68*Projects!$V$9),AO68*IF(AN79&lt;=0,Projects!$U$9,Projects!$V$9))))</f>
        <v>0</v>
      </c>
      <c r="AP70" s="122">
        <f>MIN(AP68*Projects!$U$9,IF(AND(IF(AND(AP68*IF(AO79&lt;=0,Projects!$U$9,Projects!$V$9)&gt;ABS(AO79),AO79&lt;0),MAX((AO79*-1)-AO73+0.001,AP68*Projects!$V$9),AP68*IF(AO79&lt;=0,Projects!$U$9,Projects!$V$9))&lt;ABS(AP73),AP73&lt;0),ABS(AP73),IF(AND(AP68*IF(AO79&lt;=0,Projects!$U$9,Projects!$V$9)&gt;ABS(AO79),AO79&lt;0),MAX((AO79*-1)-AO73+0.001,AP68*Projects!$V$9),AP68*IF(AO79&lt;=0,Projects!$U$9,Projects!$V$9))))</f>
        <v>0</v>
      </c>
      <c r="AQ70" s="122">
        <f>MIN(AQ68*Projects!$U$9,IF(AND(IF(AND(AQ68*IF(AP79&lt;=0,Projects!$U$9,Projects!$V$9)&gt;ABS(AP79),AP79&lt;0),MAX((AP79*-1)-AP73+0.001,AQ68*Projects!$V$9),AQ68*IF(AP79&lt;=0,Projects!$U$9,Projects!$V$9))&lt;ABS(AQ73),AQ73&lt;0),ABS(AQ73),IF(AND(AQ68*IF(AP79&lt;=0,Projects!$U$9,Projects!$V$9)&gt;ABS(AP79),AP79&lt;0),MAX((AP79*-1)-AP73+0.001,AQ68*Projects!$V$9),AQ68*IF(AP79&lt;=0,Projects!$U$9,Projects!$V$9))))</f>
        <v>0</v>
      </c>
      <c r="AR70" s="122">
        <f>MIN(AR68*Projects!$U$9,IF(AND(IF(AND(AR68*IF(AQ79&lt;=0,Projects!$U$9,Projects!$V$9)&gt;ABS(AQ79),AQ79&lt;0),MAX((AQ79*-1)-AQ73+0.001,AR68*Projects!$V$9),AR68*IF(AQ79&lt;=0,Projects!$U$9,Projects!$V$9))&lt;ABS(AR73),AR73&lt;0),ABS(AR73),IF(AND(AR68*IF(AQ79&lt;=0,Projects!$U$9,Projects!$V$9)&gt;ABS(AQ79),AQ79&lt;0),MAX((AQ79*-1)-AQ73+0.001,AR68*Projects!$V$9),AR68*IF(AQ79&lt;=0,Projects!$U$9,Projects!$V$9))))</f>
        <v>0</v>
      </c>
      <c r="AS70" s="122">
        <f>MIN(AS68*Projects!$U$9,IF(AND(IF(AND(AS68*IF(AR79&lt;=0,Projects!$U$9,Projects!$V$9)&gt;ABS(AR79),AR79&lt;0),MAX((AR79*-1)-AR73+0.001,AS68*Projects!$V$9),AS68*IF(AR79&lt;=0,Projects!$U$9,Projects!$V$9))&lt;ABS(AS73),AS73&lt;0),ABS(AS73),IF(AND(AS68*IF(AR79&lt;=0,Projects!$U$9,Projects!$V$9)&gt;ABS(AR79),AR79&lt;0),MAX((AR79*-1)-AR73+0.001,AS68*Projects!$V$9),AS68*IF(AR79&lt;=0,Projects!$U$9,Projects!$V$9))))</f>
        <v>0</v>
      </c>
      <c r="AT70" s="122">
        <f>MIN(AT68*Projects!$U$9,IF(AND(IF(AND(AT68*IF(AS79&lt;=0,Projects!$U$9,Projects!$V$9)&gt;ABS(AS79),AS79&lt;0),MAX((AS79*-1)-AS73+0.001,AT68*Projects!$V$9),AT68*IF(AS79&lt;=0,Projects!$U$9,Projects!$V$9))&lt;ABS(AT73),AT73&lt;0),ABS(AT73),IF(AND(AT68*IF(AS79&lt;=0,Projects!$U$9,Projects!$V$9)&gt;ABS(AS79),AS79&lt;0),MAX((AS79*-1)-AS73+0.001,AT68*Projects!$V$9),AT68*IF(AS79&lt;=0,Projects!$U$9,Projects!$V$9))))</f>
        <v>0</v>
      </c>
      <c r="AU70" s="122">
        <f>MIN(AU68*Projects!$U$9,IF(AND(IF(AND(AU68*IF(AT79&lt;=0,Projects!$U$9,Projects!$V$9)&gt;ABS(AT79),AT79&lt;0),MAX((AT79*-1)-AT73+0.001,AU68*Projects!$V$9),AU68*IF(AT79&lt;=0,Projects!$U$9,Projects!$V$9))&lt;ABS(AU73),AU73&lt;0),ABS(AU73),IF(AND(AU68*IF(AT79&lt;=0,Projects!$U$9,Projects!$V$9)&gt;ABS(AT79),AT79&lt;0),MAX((AT79*-1)-AT73+0.001,AU68*Projects!$V$9),AU68*IF(AT79&lt;=0,Projects!$U$9,Projects!$V$9))))</f>
        <v>0</v>
      </c>
      <c r="AV70" s="122">
        <f>MIN(AV68*Projects!$U$9,IF(AND(IF(AND(AV68*IF(AU79&lt;=0,Projects!$U$9,Projects!$V$9)&gt;ABS(AU79),AU79&lt;0),MAX((AU79*-1)-AU73+0.001,AV68*Projects!$V$9),AV68*IF(AU79&lt;=0,Projects!$U$9,Projects!$V$9))&lt;ABS(AV73),AV73&lt;0),ABS(AV73),IF(AND(AV68*IF(AU79&lt;=0,Projects!$U$9,Projects!$V$9)&gt;ABS(AU79),AU79&lt;0),MAX((AU79*-1)-AU73+0.001,AV68*Projects!$V$9),AV68*IF(AU79&lt;=0,Projects!$U$9,Projects!$V$9))))</f>
        <v>0</v>
      </c>
      <c r="AW70" s="122">
        <f>MIN(AW68*Projects!$U$9,IF(AND(IF(AND(AW68*IF(AV79&lt;=0,Projects!$U$9,Projects!$V$9)&gt;ABS(AV79),AV79&lt;0),MAX((AV79*-1)-AV73+0.001,AW68*Projects!$V$9),AW68*IF(AV79&lt;=0,Projects!$U$9,Projects!$V$9))&lt;ABS(AW73),AW73&lt;0),ABS(AW73),IF(AND(AW68*IF(AV79&lt;=0,Projects!$U$9,Projects!$V$9)&gt;ABS(AV79),AV79&lt;0),MAX((AV79*-1)-AV73+0.001,AW68*Projects!$V$9),AW68*IF(AV79&lt;=0,Projects!$U$9,Projects!$V$9))))</f>
        <v>0</v>
      </c>
      <c r="AX70" s="122">
        <f>MIN(AX68*Projects!$U$9,IF(AND(IF(AND(AX68*IF(AW79&lt;=0,Projects!$U$9,Projects!$V$9)&gt;ABS(AW79),AW79&lt;0),MAX((AW79*-1)-AW73+0.001,AX68*Projects!$V$9),AX68*IF(AW79&lt;=0,Projects!$U$9,Projects!$V$9))&lt;ABS(AX73),AX73&lt;0),ABS(AX73),IF(AND(AX68*IF(AW79&lt;=0,Projects!$U$9,Projects!$V$9)&gt;ABS(AW79),AW79&lt;0),MAX((AW79*-1)-AW73+0.001,AX68*Projects!$V$9),AX68*IF(AW79&lt;=0,Projects!$U$9,Projects!$V$9))))</f>
        <v>0</v>
      </c>
    </row>
    <row r="71" spans="1:50" outlineLevel="1" x14ac:dyDescent="0.25">
      <c r="A71" s="18"/>
      <c r="B71" s="147"/>
      <c r="C71" s="23" t="s">
        <v>59</v>
      </c>
      <c r="D71" s="31" t="s">
        <v>24</v>
      </c>
      <c r="E71" s="32">
        <f>IF(Projects!$W$9='Cash Flow - Each Project'!E$3,Projects!$Z$9,0)</f>
        <v>0</v>
      </c>
      <c r="F71" s="32">
        <f>IF(Projects!$W$9='Cash Flow - Each Project'!F$3,Projects!$Z$9,0)</f>
        <v>0</v>
      </c>
      <c r="G71" s="32">
        <f>IF(Projects!$W$9='Cash Flow - Each Project'!G$3,Projects!$Z$9,0)</f>
        <v>0</v>
      </c>
      <c r="H71" s="32">
        <f>IF(Projects!$W$9='Cash Flow - Each Project'!H$3,Projects!$Z$9,0)</f>
        <v>0</v>
      </c>
      <c r="I71" s="32">
        <f>IF(Projects!$W$9='Cash Flow - Each Project'!I$3,Projects!$Z$9,0)</f>
        <v>0</v>
      </c>
      <c r="J71" s="32">
        <f>IF(Projects!$W$9='Cash Flow - Each Project'!J$3,Projects!$Z$9,0)</f>
        <v>0</v>
      </c>
      <c r="K71" s="32">
        <f>IF(Projects!$W$9='Cash Flow - Each Project'!K$3,Projects!$Z$9,0)</f>
        <v>0</v>
      </c>
      <c r="L71" s="32">
        <f>IF(Projects!$W$9='Cash Flow - Each Project'!L$3,Projects!$Z$9,0)</f>
        <v>0</v>
      </c>
      <c r="M71" s="32">
        <f>IF(Projects!$W$9='Cash Flow - Each Project'!M$3,Projects!$Z$9,0)</f>
        <v>0</v>
      </c>
      <c r="N71" s="32">
        <f>IF(Projects!$W$9='Cash Flow - Each Project'!N$3,Projects!$Z$9,0)</f>
        <v>0</v>
      </c>
      <c r="O71" s="32">
        <f>IF(Projects!$W$9='Cash Flow - Each Project'!O$3,Projects!$Z$9,0)</f>
        <v>0</v>
      </c>
      <c r="P71" s="32">
        <f>IF(Projects!$W$9='Cash Flow - Each Project'!P$3,Projects!$Z$9,0)</f>
        <v>0</v>
      </c>
      <c r="Q71" s="32">
        <f>IF(Projects!$W$9='Cash Flow - Each Project'!Q$3,Projects!$Z$9,0)</f>
        <v>0</v>
      </c>
      <c r="R71" s="32">
        <f>IF(Projects!$W$9='Cash Flow - Each Project'!R$3,Projects!$Z$9,0)</f>
        <v>0</v>
      </c>
      <c r="S71" s="32">
        <f>IF(Projects!$W$9='Cash Flow - Each Project'!S$3,Projects!$Z$9,0)</f>
        <v>0</v>
      </c>
      <c r="T71" s="32">
        <f>IF(Projects!$W$9='Cash Flow - Each Project'!T$3,Projects!$Z$9,0)</f>
        <v>0</v>
      </c>
      <c r="U71" s="32">
        <f>IF(Projects!$W$9='Cash Flow - Each Project'!U$3,Projects!$Z$9,0)</f>
        <v>0</v>
      </c>
      <c r="V71" s="32">
        <f>IF(Projects!$W$9='Cash Flow - Each Project'!V$3,Projects!$Z$9,0)</f>
        <v>0</v>
      </c>
      <c r="W71" s="32">
        <f>IF(Projects!$W$9='Cash Flow - Each Project'!W$3,Projects!$Z$9,0)</f>
        <v>0</v>
      </c>
      <c r="X71" s="25">
        <f>IF(Projects!$W$9='Cash Flow - Each Project'!X$3,Projects!$Z$9,0)</f>
        <v>0</v>
      </c>
      <c r="Y71" s="123">
        <f>IF(Projects!$W$9='Cash Flow - Each Project'!Y$3,Projects!$Z$9,0)</f>
        <v>0</v>
      </c>
      <c r="Z71" s="123">
        <f>IF(Projects!$W$9='Cash Flow - Each Project'!Z$3,Projects!$Z$9,0)</f>
        <v>0</v>
      </c>
      <c r="AA71" s="123">
        <f>IF(Projects!$W$9='Cash Flow - Each Project'!AA$3,Projects!$Z$9,0)</f>
        <v>0</v>
      </c>
      <c r="AB71" s="123">
        <f>IF(Projects!$W$9='Cash Flow - Each Project'!AB$3,Projects!$Z$9,0)</f>
        <v>0</v>
      </c>
      <c r="AC71" s="123">
        <f>IF(Projects!$W$9='Cash Flow - Each Project'!AC$3,Projects!$Z$9,0)</f>
        <v>0</v>
      </c>
      <c r="AD71" s="123">
        <f>IF(Projects!$W$9='Cash Flow - Each Project'!AD$3,Projects!$Z$9,0)</f>
        <v>0</v>
      </c>
      <c r="AE71" s="123">
        <f>IF(Projects!$W$9='Cash Flow - Each Project'!AE$3,Projects!$Z$9,0)</f>
        <v>0</v>
      </c>
      <c r="AF71" s="123">
        <f>IF(Projects!$W$9='Cash Flow - Each Project'!AF$3,Projects!$Z$9,0)</f>
        <v>0</v>
      </c>
      <c r="AG71" s="123">
        <f>IF(Projects!$W$9='Cash Flow - Each Project'!AG$3,Projects!$Z$9,0)</f>
        <v>0</v>
      </c>
      <c r="AH71" s="123">
        <f>IF(Projects!$W$9='Cash Flow - Each Project'!AH$3,Projects!$Z$9,0)</f>
        <v>0</v>
      </c>
      <c r="AI71" s="123">
        <f>IF(Projects!$W$9='Cash Flow - Each Project'!AI$3,Projects!$Z$9,0)</f>
        <v>0</v>
      </c>
      <c r="AJ71" s="123">
        <f>IF(Projects!$W$9='Cash Flow - Each Project'!AJ$3,Projects!$Z$9,0)</f>
        <v>0</v>
      </c>
      <c r="AK71" s="123">
        <f>IF(Projects!$W$9='Cash Flow - Each Project'!AK$3,Projects!$Z$9,0)</f>
        <v>0</v>
      </c>
      <c r="AL71" s="123">
        <f>IF(Projects!$W$9='Cash Flow - Each Project'!AL$3,Projects!$Z$9,0)</f>
        <v>0</v>
      </c>
      <c r="AM71" s="123">
        <f>IF(Projects!$W$9='Cash Flow - Each Project'!AM$3,Projects!$Z$9,0)</f>
        <v>0</v>
      </c>
      <c r="AN71" s="123">
        <f>IF(Projects!$W$9='Cash Flow - Each Project'!AN$3,Projects!$Z$9,0)</f>
        <v>0</v>
      </c>
      <c r="AO71" s="123">
        <f>IF(Projects!$W$9='Cash Flow - Each Project'!AO$3,Projects!$Z$9,0)</f>
        <v>0</v>
      </c>
      <c r="AP71" s="123">
        <f>IF(Projects!$W$9='Cash Flow - Each Project'!AP$3,Projects!$Z$9,0)</f>
        <v>0</v>
      </c>
      <c r="AQ71" s="123">
        <f>IF(Projects!$W$9='Cash Flow - Each Project'!AQ$3,Projects!$Z$9,0)</f>
        <v>0</v>
      </c>
      <c r="AR71" s="123">
        <f>IF(Projects!$W$9='Cash Flow - Each Project'!AR$3,Projects!$Z$9,0)</f>
        <v>0</v>
      </c>
      <c r="AS71" s="123">
        <f>IF(Projects!$W$9='Cash Flow - Each Project'!AS$3,Projects!$Z$9,0)</f>
        <v>0</v>
      </c>
      <c r="AT71" s="123">
        <f>IF(Projects!$W$9='Cash Flow - Each Project'!AT$3,Projects!$Z$9,0)</f>
        <v>0</v>
      </c>
      <c r="AU71" s="123">
        <f>IF(Projects!$W$9='Cash Flow - Each Project'!AU$3,Projects!$Z$9,0)</f>
        <v>0</v>
      </c>
      <c r="AV71" s="123">
        <f>IF(Projects!$W$9='Cash Flow - Each Project'!AV$3,Projects!$Z$9,0)</f>
        <v>0</v>
      </c>
      <c r="AW71" s="123">
        <f>IF(Projects!$W$9='Cash Flow - Each Project'!AW$3,Projects!$Z$9,0)</f>
        <v>0</v>
      </c>
      <c r="AX71" s="123">
        <f>IF(Projects!$W$9='Cash Flow - Each Project'!AX$3,Projects!$Z$9,0)</f>
        <v>0</v>
      </c>
    </row>
    <row r="72" spans="1:50" outlineLevel="1" x14ac:dyDescent="0.25">
      <c r="A72" s="18"/>
      <c r="B72" s="147"/>
      <c r="C72" s="23" t="s">
        <v>3</v>
      </c>
      <c r="D72" s="101" t="s">
        <v>25</v>
      </c>
      <c r="E72" s="32">
        <f>IF(E$3=Projects!$I$9,Projects!$J$9,0)</f>
        <v>0</v>
      </c>
      <c r="F72" s="32">
        <f>IF(F$3=Projects!$I$9,Projects!$J$9,0)</f>
        <v>0</v>
      </c>
      <c r="G72" s="32">
        <f>IF(G$3=Projects!$I$9,Projects!$J$9,0)</f>
        <v>0</v>
      </c>
      <c r="H72" s="32">
        <f>IF(H$3=Projects!$I$9,Projects!$J$9,0)</f>
        <v>0</v>
      </c>
      <c r="I72" s="32">
        <f>IF(I$3=Projects!$I$9,Projects!$J$9,0)</f>
        <v>0</v>
      </c>
      <c r="J72" s="32">
        <f>IF(J$3=Projects!$I$9,Projects!$J$9,0)</f>
        <v>0</v>
      </c>
      <c r="K72" s="32">
        <f>IF(K$3=Projects!$I$9,Projects!$J$9,0)</f>
        <v>0</v>
      </c>
      <c r="L72" s="32">
        <f>IF(L$3=Projects!$I$9,Projects!$J$9,0)</f>
        <v>0</v>
      </c>
      <c r="M72" s="32">
        <f>IF(M$3=Projects!$I$9,Projects!$J$9,0)</f>
        <v>0</v>
      </c>
      <c r="N72" s="32">
        <f>IF(N$3=Projects!$I$9,Projects!$J$9,0)</f>
        <v>0</v>
      </c>
      <c r="O72" s="32">
        <f>IF(O$3=Projects!$I$9,Projects!$J$9,0)</f>
        <v>0</v>
      </c>
      <c r="P72" s="32">
        <f>IF(P$3=Projects!$I$9,Projects!$J$9,0)</f>
        <v>0</v>
      </c>
      <c r="Q72" s="32">
        <f>IF(Q$3=Projects!$I$9,Projects!$J$9,0)</f>
        <v>0</v>
      </c>
      <c r="R72" s="32">
        <f>IF(R$3=Projects!$I$9,Projects!$J$9,0)</f>
        <v>0</v>
      </c>
      <c r="S72" s="32">
        <f>IF(S$3=Projects!$I$9,Projects!$J$9,0)</f>
        <v>0</v>
      </c>
      <c r="T72" s="32">
        <f>IF(T$3=Projects!$I$9,Projects!$J$9,0)</f>
        <v>0</v>
      </c>
      <c r="U72" s="32">
        <f>IF(U$3=Projects!$I$9,Projects!$J$9,0)</f>
        <v>0</v>
      </c>
      <c r="V72" s="32">
        <f>IF(V$3=Projects!$I$9,Projects!$J$9,0)</f>
        <v>0</v>
      </c>
      <c r="W72" s="32">
        <f>IF(W$3=Projects!$I$9,Projects!$J$9,0)</f>
        <v>0</v>
      </c>
      <c r="X72" s="25">
        <f>IF(X$3=Projects!$I$9,Projects!$J$9,0)</f>
        <v>0</v>
      </c>
      <c r="Y72" s="123">
        <f>IF(Y$3=Projects!$I$9,Projects!$J$9,0)</f>
        <v>0</v>
      </c>
      <c r="Z72" s="123">
        <f>IF(Z$3=Projects!$I$9,Projects!$J$9,0)</f>
        <v>0</v>
      </c>
      <c r="AA72" s="123">
        <f>IF(AA$3=Projects!$I$9,Projects!$J$9,0)</f>
        <v>0</v>
      </c>
      <c r="AB72" s="123">
        <f>IF(AB$3=Projects!$I$9,Projects!$J$9,0)</f>
        <v>0</v>
      </c>
      <c r="AC72" s="123">
        <f>IF(AC$3=Projects!$I$9,Projects!$J$9,0)</f>
        <v>0</v>
      </c>
      <c r="AD72" s="123">
        <f>IF(AD$3=Projects!$I$9,Projects!$J$9,0)</f>
        <v>0</v>
      </c>
      <c r="AE72" s="123">
        <f>IF(AE$3=Projects!$I$9,Projects!$J$9,0)</f>
        <v>0</v>
      </c>
      <c r="AF72" s="123">
        <f>IF(AF$3=Projects!$I$9,Projects!$J$9,0)</f>
        <v>0</v>
      </c>
      <c r="AG72" s="123">
        <f>IF(AG$3=Projects!$I$9,Projects!$J$9,0)</f>
        <v>0</v>
      </c>
      <c r="AH72" s="123">
        <f>IF(AH$3=Projects!$I$9,Projects!$J$9,0)</f>
        <v>0</v>
      </c>
      <c r="AI72" s="123">
        <f>IF(AI$3=Projects!$I$9,Projects!$J$9,0)</f>
        <v>0</v>
      </c>
      <c r="AJ72" s="123">
        <f>IF(AJ$3=Projects!$I$9,Projects!$J$9,0)</f>
        <v>0</v>
      </c>
      <c r="AK72" s="123">
        <f>IF(AK$3=Projects!$I$9,Projects!$J$9,0)</f>
        <v>0</v>
      </c>
      <c r="AL72" s="123">
        <f>IF(AL$3=Projects!$I$9,Projects!$J$9,0)</f>
        <v>0</v>
      </c>
      <c r="AM72" s="123">
        <f>IF(AM$3=Projects!$I$9,Projects!$J$9,0)</f>
        <v>0</v>
      </c>
      <c r="AN72" s="123">
        <f>IF(AN$3=Projects!$I$9,Projects!$J$9,0)</f>
        <v>0</v>
      </c>
      <c r="AO72" s="123">
        <f>IF(AO$3=Projects!$I$9,Projects!$J$9,0)</f>
        <v>0</v>
      </c>
      <c r="AP72" s="123">
        <f>IF(AP$3=Projects!$I$9,Projects!$J$9,0)</f>
        <v>0</v>
      </c>
      <c r="AQ72" s="123">
        <f>IF(AQ$3=Projects!$I$9,Projects!$J$9,0)</f>
        <v>0</v>
      </c>
      <c r="AR72" s="123">
        <f>IF(AR$3=Projects!$I$9,Projects!$J$9,0)</f>
        <v>0</v>
      </c>
      <c r="AS72" s="123">
        <f>IF(AS$3=Projects!$I$9,Projects!$J$9,0)</f>
        <v>0</v>
      </c>
      <c r="AT72" s="123">
        <f>IF(AT$3=Projects!$I$9,Projects!$J$9,0)</f>
        <v>0</v>
      </c>
      <c r="AU72" s="123">
        <f>IF(AU$3=Projects!$I$9,Projects!$J$9,0)</f>
        <v>0</v>
      </c>
      <c r="AV72" s="123">
        <f>IF(AV$3=Projects!$I$9,Projects!$J$9,0)</f>
        <v>0</v>
      </c>
      <c r="AW72" s="123">
        <f>IF(AW$3=Projects!$I$9,Projects!$J$9,0)</f>
        <v>0</v>
      </c>
      <c r="AX72" s="123">
        <f>IF(AX$3=Projects!$I$9,Projects!$J$9,0)</f>
        <v>0</v>
      </c>
    </row>
    <row r="73" spans="1:50" outlineLevel="1" x14ac:dyDescent="0.25">
      <c r="A73" s="18"/>
      <c r="B73" s="147"/>
      <c r="C73" s="23" t="s">
        <v>44</v>
      </c>
      <c r="D73" s="31" t="s">
        <v>24</v>
      </c>
      <c r="E73" s="33">
        <f>IF(AND(E$3&gt;=Projects!$I$9,E$3&lt;=Projects!$W$9),Projects!$X$9,0)</f>
        <v>0</v>
      </c>
      <c r="F73" s="33">
        <f>IF(AND(F$3&gt;=Projects!$I$9,F$3&lt;=Projects!$W$9),Projects!$X$9,0)</f>
        <v>0</v>
      </c>
      <c r="G73" s="33">
        <f>IF(AND(G$3&gt;=Projects!$I$9,G$3&lt;=Projects!$W$9),Projects!$X$9,0)</f>
        <v>0</v>
      </c>
      <c r="H73" s="33">
        <f>IF(AND(H$3&gt;=Projects!$I$9,H$3&lt;=Projects!$W$9),Projects!$X$9,0)</f>
        <v>0</v>
      </c>
      <c r="I73" s="33">
        <f>IF(AND(I$3&gt;=Projects!$I$9,I$3&lt;=Projects!$W$9),Projects!$X$9,0)</f>
        <v>0</v>
      </c>
      <c r="J73" s="33">
        <f>IF(AND(J$3&gt;=Projects!$I$9,J$3&lt;=Projects!$W$9),Projects!$X$9,0)</f>
        <v>0</v>
      </c>
      <c r="K73" s="33">
        <f>IF(AND(K$3&gt;=Projects!$I$9,K$3&lt;=Projects!$W$9),Projects!$X$9,0)</f>
        <v>0</v>
      </c>
      <c r="L73" s="33">
        <f>IF(AND(L$3&gt;=Projects!$I$9,L$3&lt;=Projects!$W$9),Projects!$X$9,0)</f>
        <v>0</v>
      </c>
      <c r="M73" s="33">
        <f>IF(AND(M$3&gt;=Projects!$I$9,M$3&lt;=Projects!$W$9),Projects!$X$9,0)</f>
        <v>0</v>
      </c>
      <c r="N73" s="33">
        <f>IF(AND(N$3&gt;=Projects!$I$9,N$3&lt;=Projects!$W$9),Projects!$X$9,0)</f>
        <v>0</v>
      </c>
      <c r="O73" s="33">
        <f>IF(AND(O$3&gt;=Projects!$I$9,O$3&lt;=Projects!$W$9),Projects!$X$9,0)</f>
        <v>0</v>
      </c>
      <c r="P73" s="33">
        <f>IF(AND(P$3&gt;=Projects!$I$9,P$3&lt;=Projects!$W$9),Projects!$X$9,0)</f>
        <v>0</v>
      </c>
      <c r="Q73" s="33">
        <f>IF(AND(Q$3&gt;=Projects!$I$9,Q$3&lt;=Projects!$W$9),Projects!$X$9,0)</f>
        <v>0</v>
      </c>
      <c r="R73" s="33">
        <f>IF(AND(R$3&gt;=Projects!$I$9,R$3&lt;=Projects!$W$9),Projects!$X$9,0)</f>
        <v>0</v>
      </c>
      <c r="S73" s="33">
        <f>IF(AND(S$3&gt;=Projects!$I$9,S$3&lt;=Projects!$W$9),Projects!$X$9,0)</f>
        <v>0</v>
      </c>
      <c r="T73" s="33">
        <f>IF(AND(T$3&gt;=Projects!$I$9,T$3&lt;=Projects!$W$9),Projects!$X$9,0)</f>
        <v>0</v>
      </c>
      <c r="U73" s="33">
        <f>IF(AND(U$3&gt;=Projects!$I$9,U$3&lt;=Projects!$W$9),Projects!$X$9,0)</f>
        <v>0</v>
      </c>
      <c r="V73" s="33">
        <f>IF(AND(V$3&gt;=Projects!$I$9,V$3&lt;=Projects!$W$9),Projects!$X$9,0)</f>
        <v>0</v>
      </c>
      <c r="W73" s="33">
        <f>IF(AND(W$3&gt;=Projects!$I$9,W$3&lt;=Projects!$W$9),Projects!$X$9,0)</f>
        <v>0</v>
      </c>
      <c r="X73" s="36">
        <f>IF(AND(X$3&gt;=Projects!$I$9,X$3&lt;=Projects!$W$9),Projects!$X$9,0)</f>
        <v>0</v>
      </c>
      <c r="Y73" s="125">
        <f>IF(AND(Y$3&gt;=Projects!$I$9,Y$3&lt;=Projects!$W$9),Projects!$X$9,0)</f>
        <v>0</v>
      </c>
      <c r="Z73" s="125">
        <f>IF(AND(Z$3&gt;=Projects!$I$9,Z$3&lt;=Projects!$W$9),Projects!$X$9,0)</f>
        <v>0</v>
      </c>
      <c r="AA73" s="125">
        <f>IF(AND(AA$3&gt;=Projects!$I$9,AA$3&lt;=Projects!$W$9),Projects!$X$9,0)</f>
        <v>0</v>
      </c>
      <c r="AB73" s="125">
        <f>IF(AND(AB$3&gt;=Projects!$I$9,AB$3&lt;=Projects!$W$9),Projects!$X$9,0)</f>
        <v>0</v>
      </c>
      <c r="AC73" s="125">
        <f>IF(AND(AC$3&gt;=Projects!$I$9,AC$3&lt;=Projects!$W$9),Projects!$X$9,0)</f>
        <v>0</v>
      </c>
      <c r="AD73" s="125">
        <f>IF(AND(AD$3&gt;=Projects!$I$9,AD$3&lt;=Projects!$W$9),Projects!$X$9,0)</f>
        <v>0</v>
      </c>
      <c r="AE73" s="125">
        <f>IF(AND(AE$3&gt;=Projects!$I$9,AE$3&lt;=Projects!$W$9),Projects!$X$9,0)</f>
        <v>0</v>
      </c>
      <c r="AF73" s="125">
        <f>IF(AND(AF$3&gt;=Projects!$I$9,AF$3&lt;=Projects!$W$9),Projects!$X$9,0)</f>
        <v>0</v>
      </c>
      <c r="AG73" s="125">
        <f>IF(AND(AG$3&gt;=Projects!$I$9,AG$3&lt;=Projects!$W$9),Projects!$X$9,0)</f>
        <v>0</v>
      </c>
      <c r="AH73" s="125">
        <f>IF(AND(AH$3&gt;=Projects!$I$9,AH$3&lt;=Projects!$W$9),Projects!$X$9,0)</f>
        <v>0</v>
      </c>
      <c r="AI73" s="125">
        <f>IF(AND(AI$3&gt;=Projects!$I$9,AI$3&lt;=Projects!$W$9),Projects!$X$9,0)</f>
        <v>0</v>
      </c>
      <c r="AJ73" s="125">
        <f>IF(AND(AJ$3&gt;=Projects!$I$9,AJ$3&lt;=Projects!$W$9),Projects!$X$9,0)</f>
        <v>0</v>
      </c>
      <c r="AK73" s="125">
        <f>IF(AND(AK$3&gt;=Projects!$I$9,AK$3&lt;=Projects!$W$9),Projects!$X$9,0)</f>
        <v>0</v>
      </c>
      <c r="AL73" s="125">
        <f>IF(AND(AL$3&gt;=Projects!$I$9,AL$3&lt;=Projects!$W$9),Projects!$X$9,0)</f>
        <v>0</v>
      </c>
      <c r="AM73" s="125">
        <f>IF(AND(AM$3&gt;=Projects!$I$9,AM$3&lt;=Projects!$W$9),Projects!$X$9,0)</f>
        <v>0</v>
      </c>
      <c r="AN73" s="125">
        <f>IF(AND(AN$3&gt;=Projects!$I$9,AN$3&lt;=Projects!$W$9),Projects!$X$9,0)</f>
        <v>0</v>
      </c>
      <c r="AO73" s="125">
        <f>IF(AND(AO$3&gt;=Projects!$I$9,AO$3&lt;=Projects!$W$9),Projects!$X$9,0)</f>
        <v>0</v>
      </c>
      <c r="AP73" s="125">
        <f>IF(AND(AP$3&gt;=Projects!$I$9,AP$3&lt;=Projects!$W$9),Projects!$X$9,0)</f>
        <v>0</v>
      </c>
      <c r="AQ73" s="125">
        <f>IF(AND(AQ$3&gt;=Projects!$I$9,AQ$3&lt;=Projects!$W$9),Projects!$X$9,0)</f>
        <v>0</v>
      </c>
      <c r="AR73" s="125">
        <f>IF(AND(AR$3&gt;=Projects!$I$9,AR$3&lt;=Projects!$W$9),Projects!$X$9,0)</f>
        <v>0</v>
      </c>
      <c r="AS73" s="125">
        <f>IF(AND(AS$3&gt;=Projects!$I$9,AS$3&lt;=Projects!$W$9),Projects!$X$9,0)</f>
        <v>0</v>
      </c>
      <c r="AT73" s="125">
        <f>IF(AND(AT$3&gt;=Projects!$I$9,AT$3&lt;=Projects!$W$9),Projects!$X$9,0)</f>
        <v>0</v>
      </c>
      <c r="AU73" s="125">
        <f>IF(AND(AU$3&gt;=Projects!$I$9,AU$3&lt;=Projects!$W$9),Projects!$X$9,0)</f>
        <v>0</v>
      </c>
      <c r="AV73" s="125">
        <f>IF(AND(AV$3&gt;=Projects!$I$9,AV$3&lt;=Projects!$W$9),Projects!$X$9,0)</f>
        <v>0</v>
      </c>
      <c r="AW73" s="125">
        <f>IF(AND(AW$3&gt;=Projects!$I$9,AW$3&lt;=Projects!$W$9),Projects!$X$9,0)</f>
        <v>0</v>
      </c>
      <c r="AX73" s="125">
        <f>IF(AND(AX$3&gt;=Projects!$I$9,AX$3&lt;=Projects!$W$9),Projects!$X$9,0)</f>
        <v>0</v>
      </c>
    </row>
    <row r="74" spans="1:50" ht="6" customHeight="1" outlineLevel="1" x14ac:dyDescent="0.25">
      <c r="A74" s="18"/>
      <c r="B74" s="147"/>
      <c r="C74" s="18"/>
      <c r="D74" s="20"/>
      <c r="E74" s="49"/>
      <c r="F74" s="50"/>
      <c r="G74" s="50"/>
      <c r="H74" s="50"/>
      <c r="I74" s="50"/>
      <c r="J74" s="50"/>
      <c r="K74" s="50"/>
      <c r="L74" s="50"/>
      <c r="M74" s="50"/>
      <c r="N74" s="50"/>
      <c r="O74" s="50"/>
      <c r="P74" s="50"/>
      <c r="Q74" s="50"/>
      <c r="R74" s="50"/>
      <c r="S74" s="50"/>
      <c r="T74" s="50"/>
      <c r="U74" s="50"/>
      <c r="V74" s="50"/>
      <c r="W74" s="50"/>
      <c r="X74" s="50"/>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row>
    <row r="75" spans="1:50" outlineLevel="1" x14ac:dyDescent="0.25">
      <c r="A75" s="18"/>
      <c r="B75" s="147"/>
      <c r="C75" s="194" t="s">
        <v>96</v>
      </c>
      <c r="D75" s="195"/>
      <c r="E75" s="24">
        <f>E68-E70</f>
        <v>0</v>
      </c>
      <c r="F75" s="24">
        <f t="shared" ref="F75:X75" si="386">F68-F70</f>
        <v>0</v>
      </c>
      <c r="G75" s="24">
        <f t="shared" si="386"/>
        <v>0</v>
      </c>
      <c r="H75" s="24">
        <f t="shared" si="386"/>
        <v>0</v>
      </c>
      <c r="I75" s="24">
        <f t="shared" si="386"/>
        <v>0</v>
      </c>
      <c r="J75" s="24">
        <f t="shared" si="386"/>
        <v>0</v>
      </c>
      <c r="K75" s="24">
        <f t="shared" si="386"/>
        <v>0</v>
      </c>
      <c r="L75" s="24">
        <f t="shared" si="386"/>
        <v>0</v>
      </c>
      <c r="M75" s="24">
        <f t="shared" si="386"/>
        <v>0</v>
      </c>
      <c r="N75" s="24">
        <f t="shared" si="386"/>
        <v>0</v>
      </c>
      <c r="O75" s="24">
        <f t="shared" si="386"/>
        <v>0</v>
      </c>
      <c r="P75" s="24">
        <f t="shared" si="386"/>
        <v>0</v>
      </c>
      <c r="Q75" s="24">
        <f t="shared" si="386"/>
        <v>0</v>
      </c>
      <c r="R75" s="24">
        <f t="shared" si="386"/>
        <v>0</v>
      </c>
      <c r="S75" s="24">
        <f t="shared" si="386"/>
        <v>0</v>
      </c>
      <c r="T75" s="24">
        <f t="shared" si="386"/>
        <v>0</v>
      </c>
      <c r="U75" s="24">
        <f t="shared" si="386"/>
        <v>0</v>
      </c>
      <c r="V75" s="24">
        <f t="shared" si="386"/>
        <v>0</v>
      </c>
      <c r="W75" s="24">
        <f t="shared" si="386"/>
        <v>0</v>
      </c>
      <c r="X75" s="48">
        <f t="shared" si="386"/>
        <v>0</v>
      </c>
      <c r="Y75" s="124">
        <f t="shared" ref="Y75:AO75" si="387">Y68-Y70</f>
        <v>0</v>
      </c>
      <c r="Z75" s="124">
        <f t="shared" si="387"/>
        <v>0</v>
      </c>
      <c r="AA75" s="124">
        <f t="shared" si="387"/>
        <v>0</v>
      </c>
      <c r="AB75" s="124">
        <f t="shared" si="387"/>
        <v>0</v>
      </c>
      <c r="AC75" s="124">
        <f t="shared" si="387"/>
        <v>0</v>
      </c>
      <c r="AD75" s="124">
        <f t="shared" si="387"/>
        <v>0</v>
      </c>
      <c r="AE75" s="124">
        <f t="shared" si="387"/>
        <v>0</v>
      </c>
      <c r="AF75" s="124">
        <f t="shared" si="387"/>
        <v>0</v>
      </c>
      <c r="AG75" s="124">
        <f t="shared" si="387"/>
        <v>0</v>
      </c>
      <c r="AH75" s="124">
        <f t="shared" si="387"/>
        <v>0</v>
      </c>
      <c r="AI75" s="124">
        <f t="shared" si="387"/>
        <v>0</v>
      </c>
      <c r="AJ75" s="124">
        <f t="shared" si="387"/>
        <v>0</v>
      </c>
      <c r="AK75" s="124">
        <f t="shared" si="387"/>
        <v>0</v>
      </c>
      <c r="AL75" s="124">
        <f t="shared" si="387"/>
        <v>0</v>
      </c>
      <c r="AM75" s="124">
        <f t="shared" si="387"/>
        <v>0</v>
      </c>
      <c r="AN75" s="124">
        <f t="shared" si="387"/>
        <v>0</v>
      </c>
      <c r="AO75" s="124">
        <f t="shared" si="387"/>
        <v>0</v>
      </c>
      <c r="AP75" s="124">
        <f t="shared" ref="AP75:AX75" si="388">AP68-AP70</f>
        <v>0</v>
      </c>
      <c r="AQ75" s="124">
        <f t="shared" si="388"/>
        <v>0</v>
      </c>
      <c r="AR75" s="124">
        <f t="shared" si="388"/>
        <v>0</v>
      </c>
      <c r="AS75" s="124">
        <f t="shared" si="388"/>
        <v>0</v>
      </c>
      <c r="AT75" s="124">
        <f t="shared" si="388"/>
        <v>0</v>
      </c>
      <c r="AU75" s="124">
        <f t="shared" si="388"/>
        <v>0</v>
      </c>
      <c r="AV75" s="124">
        <f t="shared" si="388"/>
        <v>0</v>
      </c>
      <c r="AW75" s="124">
        <f t="shared" si="388"/>
        <v>0</v>
      </c>
      <c r="AX75" s="124">
        <f t="shared" si="388"/>
        <v>0</v>
      </c>
    </row>
    <row r="76" spans="1:50" outlineLevel="1" x14ac:dyDescent="0.25">
      <c r="A76" s="18"/>
      <c r="B76" s="147"/>
      <c r="C76" s="194" t="s">
        <v>97</v>
      </c>
      <c r="D76" s="195"/>
      <c r="E76" s="24">
        <f>E75</f>
        <v>0</v>
      </c>
      <c r="F76" s="24">
        <f>E76+F75</f>
        <v>0</v>
      </c>
      <c r="G76" s="24">
        <f t="shared" ref="G76" si="389">F76+G75</f>
        <v>0</v>
      </c>
      <c r="H76" s="24">
        <f t="shared" ref="H76" si="390">G76+H75</f>
        <v>0</v>
      </c>
      <c r="I76" s="24">
        <f t="shared" ref="I76" si="391">H76+I75</f>
        <v>0</v>
      </c>
      <c r="J76" s="24">
        <f t="shared" ref="J76" si="392">I76+J75</f>
        <v>0</v>
      </c>
      <c r="K76" s="24">
        <f t="shared" ref="K76" si="393">J76+K75</f>
        <v>0</v>
      </c>
      <c r="L76" s="24">
        <f t="shared" ref="L76" si="394">K76+L75</f>
        <v>0</v>
      </c>
      <c r="M76" s="24">
        <f t="shared" ref="M76" si="395">L76+M75</f>
        <v>0</v>
      </c>
      <c r="N76" s="24">
        <f t="shared" ref="N76" si="396">M76+N75</f>
        <v>0</v>
      </c>
      <c r="O76" s="24">
        <f t="shared" ref="O76" si="397">N76+O75</f>
        <v>0</v>
      </c>
      <c r="P76" s="24">
        <f t="shared" ref="P76" si="398">O76+P75</f>
        <v>0</v>
      </c>
      <c r="Q76" s="24">
        <f t="shared" ref="Q76" si="399">P76+Q75</f>
        <v>0</v>
      </c>
      <c r="R76" s="24">
        <f t="shared" ref="R76" si="400">Q76+R75</f>
        <v>0</v>
      </c>
      <c r="S76" s="24">
        <f t="shared" ref="S76" si="401">R76+S75</f>
        <v>0</v>
      </c>
      <c r="T76" s="24">
        <f t="shared" ref="T76" si="402">S76+T75</f>
        <v>0</v>
      </c>
      <c r="U76" s="24">
        <f t="shared" ref="U76" si="403">T76+U75</f>
        <v>0</v>
      </c>
      <c r="V76" s="24">
        <f t="shared" ref="V76" si="404">U76+V75</f>
        <v>0</v>
      </c>
      <c r="W76" s="24">
        <f t="shared" ref="W76" si="405">V76+W75</f>
        <v>0</v>
      </c>
      <c r="X76" s="36">
        <f t="shared" ref="X76" si="406">W76+X75</f>
        <v>0</v>
      </c>
      <c r="Y76" s="124">
        <f t="shared" ref="Y76" si="407">X76+Y75</f>
        <v>0</v>
      </c>
      <c r="Z76" s="124">
        <f t="shared" ref="Z76" si="408">Y76+Z75</f>
        <v>0</v>
      </c>
      <c r="AA76" s="124">
        <f t="shared" ref="AA76" si="409">Z76+AA75</f>
        <v>0</v>
      </c>
      <c r="AB76" s="124">
        <f t="shared" ref="AB76" si="410">AA76+AB75</f>
        <v>0</v>
      </c>
      <c r="AC76" s="124">
        <f t="shared" ref="AC76" si="411">AB76+AC75</f>
        <v>0</v>
      </c>
      <c r="AD76" s="124">
        <f t="shared" ref="AD76" si="412">AC76+AD75</f>
        <v>0</v>
      </c>
      <c r="AE76" s="124">
        <f t="shared" ref="AE76" si="413">AD76+AE75</f>
        <v>0</v>
      </c>
      <c r="AF76" s="124">
        <f t="shared" ref="AF76" si="414">AE76+AF75</f>
        <v>0</v>
      </c>
      <c r="AG76" s="124">
        <f t="shared" ref="AG76" si="415">AF76+AG75</f>
        <v>0</v>
      </c>
      <c r="AH76" s="124">
        <f t="shared" ref="AH76" si="416">AG76+AH75</f>
        <v>0</v>
      </c>
      <c r="AI76" s="124">
        <f t="shared" ref="AI76" si="417">AH76+AI75</f>
        <v>0</v>
      </c>
      <c r="AJ76" s="124">
        <f t="shared" ref="AJ76" si="418">AI76+AJ75</f>
        <v>0</v>
      </c>
      <c r="AK76" s="124">
        <f t="shared" ref="AK76" si="419">AJ76+AK75</f>
        <v>0</v>
      </c>
      <c r="AL76" s="124">
        <f t="shared" ref="AL76" si="420">AK76+AL75</f>
        <v>0</v>
      </c>
      <c r="AM76" s="124">
        <f t="shared" ref="AM76" si="421">AL76+AM75</f>
        <v>0</v>
      </c>
      <c r="AN76" s="124">
        <f t="shared" ref="AN76" si="422">AM76+AN75</f>
        <v>0</v>
      </c>
      <c r="AO76" s="124">
        <f t="shared" ref="AO76" si="423">AN76+AO75</f>
        <v>0</v>
      </c>
      <c r="AP76" s="124">
        <f t="shared" ref="AP76" si="424">AO76+AP75</f>
        <v>0</v>
      </c>
      <c r="AQ76" s="124">
        <f t="shared" ref="AQ76" si="425">AP76+AQ75</f>
        <v>0</v>
      </c>
      <c r="AR76" s="124">
        <f t="shared" ref="AR76" si="426">AQ76+AR75</f>
        <v>0</v>
      </c>
      <c r="AS76" s="124">
        <f t="shared" ref="AS76" si="427">AR76+AS75</f>
        <v>0</v>
      </c>
      <c r="AT76" s="124">
        <f t="shared" ref="AT76" si="428">AS76+AT75</f>
        <v>0</v>
      </c>
      <c r="AU76" s="124">
        <f t="shared" ref="AU76" si="429">AT76+AU75</f>
        <v>0</v>
      </c>
      <c r="AV76" s="124">
        <f t="shared" ref="AV76" si="430">AU76+AV75</f>
        <v>0</v>
      </c>
      <c r="AW76" s="124">
        <f t="shared" ref="AW76" si="431">AV76+AW75</f>
        <v>0</v>
      </c>
      <c r="AX76" s="124">
        <f t="shared" ref="AX76" si="432">AW76+AX75</f>
        <v>0</v>
      </c>
    </row>
    <row r="77" spans="1:50" ht="7.5" customHeight="1" outlineLevel="1" x14ac:dyDescent="0.25">
      <c r="A77" s="18"/>
      <c r="B77" s="147"/>
      <c r="C77" s="65"/>
      <c r="D77" s="66"/>
      <c r="E77" s="67"/>
      <c r="F77" s="68"/>
      <c r="G77" s="68"/>
      <c r="H77" s="68"/>
      <c r="I77" s="68"/>
      <c r="J77" s="68"/>
      <c r="K77" s="68"/>
      <c r="L77" s="68"/>
      <c r="M77" s="68"/>
      <c r="N77" s="68"/>
      <c r="O77" s="68"/>
      <c r="P77" s="68"/>
      <c r="Q77" s="68"/>
      <c r="R77" s="68"/>
      <c r="S77" s="68"/>
      <c r="T77" s="68"/>
      <c r="U77" s="68"/>
      <c r="V77" s="68"/>
      <c r="W77" s="68"/>
      <c r="X77" s="68"/>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row>
    <row r="78" spans="1:50" outlineLevel="1" x14ac:dyDescent="0.25">
      <c r="A78" s="18"/>
      <c r="B78" s="147"/>
      <c r="C78" s="194" t="s">
        <v>26</v>
      </c>
      <c r="D78" s="195"/>
      <c r="E78" s="24">
        <f t="shared" ref="E78:X78" si="433">E70+E71-E72+E73</f>
        <v>0</v>
      </c>
      <c r="F78" s="26">
        <f t="shared" si="433"/>
        <v>0</v>
      </c>
      <c r="G78" s="26">
        <f t="shared" si="433"/>
        <v>0</v>
      </c>
      <c r="H78" s="38">
        <f t="shared" si="433"/>
        <v>0</v>
      </c>
      <c r="I78" s="24">
        <f t="shared" si="433"/>
        <v>0</v>
      </c>
      <c r="J78" s="24">
        <f t="shared" si="433"/>
        <v>0</v>
      </c>
      <c r="K78" s="24">
        <f t="shared" si="433"/>
        <v>0</v>
      </c>
      <c r="L78" s="24">
        <f t="shared" si="433"/>
        <v>0</v>
      </c>
      <c r="M78" s="24">
        <f t="shared" si="433"/>
        <v>0</v>
      </c>
      <c r="N78" s="24">
        <f t="shared" si="433"/>
        <v>0</v>
      </c>
      <c r="O78" s="24">
        <f t="shared" si="433"/>
        <v>0</v>
      </c>
      <c r="P78" s="24">
        <f t="shared" si="433"/>
        <v>0</v>
      </c>
      <c r="Q78" s="24">
        <f t="shared" si="433"/>
        <v>0</v>
      </c>
      <c r="R78" s="24">
        <f t="shared" si="433"/>
        <v>0</v>
      </c>
      <c r="S78" s="24">
        <f t="shared" si="433"/>
        <v>0</v>
      </c>
      <c r="T78" s="24">
        <f t="shared" si="433"/>
        <v>0</v>
      </c>
      <c r="U78" s="24">
        <f t="shared" si="433"/>
        <v>0</v>
      </c>
      <c r="V78" s="24">
        <f t="shared" si="433"/>
        <v>0</v>
      </c>
      <c r="W78" s="24">
        <f t="shared" si="433"/>
        <v>0</v>
      </c>
      <c r="X78" s="48">
        <f t="shared" si="433"/>
        <v>0</v>
      </c>
      <c r="Y78" s="124">
        <f t="shared" ref="Y78:AO78" si="434">Y70+Y71-Y72+Y73</f>
        <v>0</v>
      </c>
      <c r="Z78" s="124">
        <f t="shared" si="434"/>
        <v>0</v>
      </c>
      <c r="AA78" s="124">
        <f t="shared" si="434"/>
        <v>0</v>
      </c>
      <c r="AB78" s="124">
        <f t="shared" si="434"/>
        <v>0</v>
      </c>
      <c r="AC78" s="124">
        <f t="shared" si="434"/>
        <v>0</v>
      </c>
      <c r="AD78" s="124">
        <f t="shared" si="434"/>
        <v>0</v>
      </c>
      <c r="AE78" s="124">
        <f t="shared" si="434"/>
        <v>0</v>
      </c>
      <c r="AF78" s="124">
        <f t="shared" si="434"/>
        <v>0</v>
      </c>
      <c r="AG78" s="124">
        <f t="shared" si="434"/>
        <v>0</v>
      </c>
      <c r="AH78" s="124">
        <f t="shared" si="434"/>
        <v>0</v>
      </c>
      <c r="AI78" s="124">
        <f t="shared" si="434"/>
        <v>0</v>
      </c>
      <c r="AJ78" s="124">
        <f t="shared" si="434"/>
        <v>0</v>
      </c>
      <c r="AK78" s="124">
        <f t="shared" si="434"/>
        <v>0</v>
      </c>
      <c r="AL78" s="124">
        <f t="shared" si="434"/>
        <v>0</v>
      </c>
      <c r="AM78" s="124">
        <f t="shared" si="434"/>
        <v>0</v>
      </c>
      <c r="AN78" s="124">
        <f t="shared" si="434"/>
        <v>0</v>
      </c>
      <c r="AO78" s="124">
        <f t="shared" si="434"/>
        <v>0</v>
      </c>
      <c r="AP78" s="124">
        <f t="shared" ref="AP78:AX78" si="435">AP70+AP71-AP72+AP73</f>
        <v>0</v>
      </c>
      <c r="AQ78" s="124">
        <f t="shared" si="435"/>
        <v>0</v>
      </c>
      <c r="AR78" s="124">
        <f t="shared" si="435"/>
        <v>0</v>
      </c>
      <c r="AS78" s="124">
        <f t="shared" si="435"/>
        <v>0</v>
      </c>
      <c r="AT78" s="124">
        <f t="shared" si="435"/>
        <v>0</v>
      </c>
      <c r="AU78" s="124">
        <f t="shared" si="435"/>
        <v>0</v>
      </c>
      <c r="AV78" s="124">
        <f t="shared" si="435"/>
        <v>0</v>
      </c>
      <c r="AW78" s="124">
        <f t="shared" si="435"/>
        <v>0</v>
      </c>
      <c r="AX78" s="124">
        <f t="shared" si="435"/>
        <v>0</v>
      </c>
    </row>
    <row r="79" spans="1:50" outlineLevel="1" x14ac:dyDescent="0.25">
      <c r="A79" s="18"/>
      <c r="B79" s="147"/>
      <c r="C79" s="194" t="s">
        <v>27</v>
      </c>
      <c r="D79" s="195"/>
      <c r="E79" s="35">
        <f>E78</f>
        <v>0</v>
      </c>
      <c r="F79" s="36">
        <f>E79+F78</f>
        <v>0</v>
      </c>
      <c r="G79" s="36">
        <f t="shared" ref="G79" si="436">F79+G78</f>
        <v>0</v>
      </c>
      <c r="H79" s="37">
        <f t="shared" ref="H79" si="437">G79+H78</f>
        <v>0</v>
      </c>
      <c r="I79" s="35">
        <f t="shared" ref="I79" si="438">H79+I78</f>
        <v>0</v>
      </c>
      <c r="J79" s="35">
        <f t="shared" ref="J79" si="439">I79+J78</f>
        <v>0</v>
      </c>
      <c r="K79" s="35">
        <f t="shared" ref="K79" si="440">J79+K78</f>
        <v>0</v>
      </c>
      <c r="L79" s="35">
        <f t="shared" ref="L79" si="441">K79+L78</f>
        <v>0</v>
      </c>
      <c r="M79" s="35">
        <f t="shared" ref="M79" si="442">L79+M78</f>
        <v>0</v>
      </c>
      <c r="N79" s="35">
        <f t="shared" ref="N79" si="443">M79+N78</f>
        <v>0</v>
      </c>
      <c r="O79" s="35">
        <f t="shared" ref="O79" si="444">N79+O78</f>
        <v>0</v>
      </c>
      <c r="P79" s="35">
        <f t="shared" ref="P79" si="445">O79+P78</f>
        <v>0</v>
      </c>
      <c r="Q79" s="35">
        <f t="shared" ref="Q79" si="446">P79+Q78</f>
        <v>0</v>
      </c>
      <c r="R79" s="35">
        <f t="shared" ref="R79" si="447">Q79+R78</f>
        <v>0</v>
      </c>
      <c r="S79" s="35">
        <f t="shared" ref="S79" si="448">R79+S78</f>
        <v>0</v>
      </c>
      <c r="T79" s="35">
        <f t="shared" ref="T79" si="449">S79+T78</f>
        <v>0</v>
      </c>
      <c r="U79" s="35">
        <f t="shared" ref="U79" si="450">T79+U78</f>
        <v>0</v>
      </c>
      <c r="V79" s="35">
        <f t="shared" ref="V79" si="451">U79+V78</f>
        <v>0</v>
      </c>
      <c r="W79" s="35">
        <f t="shared" ref="W79" si="452">V79+W78</f>
        <v>0</v>
      </c>
      <c r="X79" s="36">
        <f t="shared" ref="X79" si="453">W79+X78</f>
        <v>0</v>
      </c>
      <c r="Y79" s="124">
        <f t="shared" ref="Y79" si="454">X79+Y78</f>
        <v>0</v>
      </c>
      <c r="Z79" s="124">
        <f t="shared" ref="Z79" si="455">Y79+Z78</f>
        <v>0</v>
      </c>
      <c r="AA79" s="124">
        <f t="shared" ref="AA79" si="456">Z79+AA78</f>
        <v>0</v>
      </c>
      <c r="AB79" s="124">
        <f t="shared" ref="AB79" si="457">AA79+AB78</f>
        <v>0</v>
      </c>
      <c r="AC79" s="124">
        <f t="shared" ref="AC79" si="458">AB79+AC78</f>
        <v>0</v>
      </c>
      <c r="AD79" s="124">
        <f t="shared" ref="AD79" si="459">AC79+AD78</f>
        <v>0</v>
      </c>
      <c r="AE79" s="124">
        <f t="shared" ref="AE79" si="460">AD79+AE78</f>
        <v>0</v>
      </c>
      <c r="AF79" s="124">
        <f t="shared" ref="AF79" si="461">AE79+AF78</f>
        <v>0</v>
      </c>
      <c r="AG79" s="124">
        <f t="shared" ref="AG79" si="462">AF79+AG78</f>
        <v>0</v>
      </c>
      <c r="AH79" s="124">
        <f t="shared" ref="AH79" si="463">AG79+AH78</f>
        <v>0</v>
      </c>
      <c r="AI79" s="124">
        <f t="shared" ref="AI79" si="464">AH79+AI78</f>
        <v>0</v>
      </c>
      <c r="AJ79" s="124">
        <f t="shared" ref="AJ79" si="465">AI79+AJ78</f>
        <v>0</v>
      </c>
      <c r="AK79" s="124">
        <f t="shared" ref="AK79" si="466">AJ79+AK78</f>
        <v>0</v>
      </c>
      <c r="AL79" s="124">
        <f t="shared" ref="AL79" si="467">AK79+AL78</f>
        <v>0</v>
      </c>
      <c r="AM79" s="124">
        <f t="shared" ref="AM79" si="468">AL79+AM78</f>
        <v>0</v>
      </c>
      <c r="AN79" s="124">
        <f t="shared" ref="AN79" si="469">AM79+AN78</f>
        <v>0</v>
      </c>
      <c r="AO79" s="124">
        <f t="shared" ref="AO79" si="470">AN79+AO78</f>
        <v>0</v>
      </c>
      <c r="AP79" s="124">
        <f t="shared" ref="AP79" si="471">AO79+AP78</f>
        <v>0</v>
      </c>
      <c r="AQ79" s="124">
        <f t="shared" ref="AQ79" si="472">AP79+AQ78</f>
        <v>0</v>
      </c>
      <c r="AR79" s="124">
        <f t="shared" ref="AR79" si="473">AQ79+AR78</f>
        <v>0</v>
      </c>
      <c r="AS79" s="124">
        <f t="shared" ref="AS79" si="474">AR79+AS78</f>
        <v>0</v>
      </c>
      <c r="AT79" s="124">
        <f t="shared" ref="AT79" si="475">AS79+AT78</f>
        <v>0</v>
      </c>
      <c r="AU79" s="124">
        <f t="shared" ref="AU79" si="476">AT79+AU78</f>
        <v>0</v>
      </c>
      <c r="AV79" s="124">
        <f t="shared" ref="AV79" si="477">AU79+AV78</f>
        <v>0</v>
      </c>
      <c r="AW79" s="124">
        <f t="shared" ref="AW79" si="478">AV79+AW78</f>
        <v>0</v>
      </c>
      <c r="AX79" s="124">
        <f t="shared" ref="AX79" si="479">AW79+AX78</f>
        <v>0</v>
      </c>
    </row>
    <row r="80" spans="1:50" x14ac:dyDescent="0.25">
      <c r="A80" s="18"/>
      <c r="B80" s="22"/>
      <c r="C80" s="18"/>
      <c r="D80" s="18"/>
      <c r="E80" s="106"/>
      <c r="F80" s="106"/>
      <c r="G80" s="106"/>
      <c r="H80" s="106"/>
      <c r="I80" s="39"/>
      <c r="J80" s="106"/>
      <c r="K80" s="39"/>
      <c r="L80" s="106"/>
      <c r="M80" s="106"/>
      <c r="N80" s="106"/>
      <c r="O80" s="39"/>
      <c r="P80" s="106"/>
      <c r="Q80" s="110"/>
      <c r="R80" s="106"/>
      <c r="S80" s="39"/>
      <c r="T80" s="106"/>
      <c r="U80" s="106"/>
      <c r="V80" s="39"/>
      <c r="W80" s="106"/>
      <c r="X80" s="106"/>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row>
    <row r="81" spans="1:50" outlineLevel="1" x14ac:dyDescent="0.25">
      <c r="A81" s="18"/>
      <c r="B81" s="147" t="str">
        <f>IF(Projects!G10="","",Projects!G10)</f>
        <v/>
      </c>
      <c r="C81" s="194" t="s">
        <v>4</v>
      </c>
      <c r="D81" s="195"/>
      <c r="E81" s="96">
        <f>IF(AND(Projects!$I10&lt;='Cash Flow - Each Project'!E$3,Projects!$W$10&gt;='Cash Flow - Each Project'!E$3),Projects!$S10*((1+Projects!$T$10)^('Cash Flow - Each Project'!E$3-'Initial Setup'!$F$43)),0)</f>
        <v>0</v>
      </c>
      <c r="F81" s="96">
        <f>IF(AND(Projects!$I10&lt;='Cash Flow - Each Project'!F$3,Projects!$W$10&gt;='Cash Flow - Each Project'!F$3),Projects!$S10*((1+Projects!$T$10)^('Cash Flow - Each Project'!F$3-'Initial Setup'!$F$43)),0)</f>
        <v>0</v>
      </c>
      <c r="G81" s="96">
        <f>IF(AND(Projects!$I10&lt;='Cash Flow - Each Project'!G$3,Projects!$W$10&gt;='Cash Flow - Each Project'!G$3),Projects!$S10*((1+Projects!$T$10)^('Cash Flow - Each Project'!G$3-'Initial Setup'!$F$43)),0)</f>
        <v>0</v>
      </c>
      <c r="H81" s="96">
        <f>IF(AND(Projects!$I10&lt;='Cash Flow - Each Project'!H$3,Projects!$W$10&gt;='Cash Flow - Each Project'!H$3),Projects!$S10*((1+Projects!$T$10)^('Cash Flow - Each Project'!H$3-'Initial Setup'!$F$43)),0)</f>
        <v>0</v>
      </c>
      <c r="I81" s="96">
        <f>IF(AND(Projects!$I10&lt;='Cash Flow - Each Project'!I$3,Projects!$W$10&gt;='Cash Flow - Each Project'!I$3),Projects!$S10*((1+Projects!$T$10)^('Cash Flow - Each Project'!I$3-'Initial Setup'!$F$43)),0)</f>
        <v>0</v>
      </c>
      <c r="J81" s="96">
        <f>IF(AND(Projects!$I10&lt;='Cash Flow - Each Project'!J$3,Projects!$W$10&gt;='Cash Flow - Each Project'!J$3),Projects!$S10*((1+Projects!$T$10)^('Cash Flow - Each Project'!J$3-'Initial Setup'!$F$43)),0)</f>
        <v>0</v>
      </c>
      <c r="K81" s="96">
        <f>IF(AND(Projects!$I10&lt;='Cash Flow - Each Project'!K$3,Projects!$W$10&gt;='Cash Flow - Each Project'!K$3),Projects!$S10*((1+Projects!$T$10)^('Cash Flow - Each Project'!K$3-'Initial Setup'!$F$43)),0)</f>
        <v>0</v>
      </c>
      <c r="L81" s="96">
        <f>IF(AND(Projects!$I10&lt;='Cash Flow - Each Project'!L$3,Projects!$W$10&gt;='Cash Flow - Each Project'!L$3),Projects!$S10*((1+Projects!$T$10)^('Cash Flow - Each Project'!L$3-'Initial Setup'!$F$43)),0)</f>
        <v>0</v>
      </c>
      <c r="M81" s="96">
        <f>IF(AND(Projects!$I10&lt;='Cash Flow - Each Project'!M$3,Projects!$W$10&gt;='Cash Flow - Each Project'!M$3),Projects!$S10*((1+Projects!$T$10)^('Cash Flow - Each Project'!M$3-'Initial Setup'!$F$43)),0)</f>
        <v>0</v>
      </c>
      <c r="N81" s="96">
        <f>IF(AND(Projects!$I10&lt;='Cash Flow - Each Project'!N$3,Projects!$W$10&gt;='Cash Flow - Each Project'!N$3),Projects!$S10*((1+Projects!$T$10)^('Cash Flow - Each Project'!N$3-'Initial Setup'!$F$43)),0)</f>
        <v>0</v>
      </c>
      <c r="O81" s="96">
        <f>IF(AND(Projects!$I10&lt;='Cash Flow - Each Project'!O$3,Projects!$W$10&gt;='Cash Flow - Each Project'!O$3),Projects!$S10*((1+Projects!$T$10)^('Cash Flow - Each Project'!O$3-'Initial Setup'!$F$43)),0)</f>
        <v>0</v>
      </c>
      <c r="P81" s="96">
        <f>IF(AND(Projects!$I10&lt;='Cash Flow - Each Project'!P$3,Projects!$W$10&gt;='Cash Flow - Each Project'!P$3),Projects!$S10*((1+Projects!$T$10)^('Cash Flow - Each Project'!P$3-'Initial Setup'!$F$43)),0)</f>
        <v>0</v>
      </c>
      <c r="Q81" s="96">
        <f>IF(AND(Projects!$I10&lt;='Cash Flow - Each Project'!Q$3,Projects!$W$10&gt;='Cash Flow - Each Project'!Q$3),Projects!$S10*((1+Projects!$T$10)^('Cash Flow - Each Project'!Q$3-'Initial Setup'!$F$43)),0)</f>
        <v>0</v>
      </c>
      <c r="R81" s="96">
        <f>IF(AND(Projects!$I10&lt;='Cash Flow - Each Project'!R$3,Projects!$W$10&gt;='Cash Flow - Each Project'!R$3),Projects!$S10*((1+Projects!$T$10)^('Cash Flow - Each Project'!R$3-'Initial Setup'!$F$43)),0)</f>
        <v>0</v>
      </c>
      <c r="S81" s="96">
        <f>IF(AND(Projects!$I10&lt;='Cash Flow - Each Project'!S$3,Projects!$W$10&gt;='Cash Flow - Each Project'!S$3),Projects!$S10*((1+Projects!$T$10)^('Cash Flow - Each Project'!S$3-'Initial Setup'!$F$43)),0)</f>
        <v>0</v>
      </c>
      <c r="T81" s="96">
        <f>IF(AND(Projects!$I10&lt;='Cash Flow - Each Project'!T$3,Projects!$W$10&gt;='Cash Flow - Each Project'!T$3),Projects!$S10*((1+Projects!$T$10)^('Cash Flow - Each Project'!T$3-'Initial Setup'!$F$43)),0)</f>
        <v>0</v>
      </c>
      <c r="U81" s="96">
        <f>IF(AND(Projects!$I10&lt;='Cash Flow - Each Project'!U$3,Projects!$W$10&gt;='Cash Flow - Each Project'!U$3),Projects!$S10*((1+Projects!$T$10)^('Cash Flow - Each Project'!U$3-'Initial Setup'!$F$43)),0)</f>
        <v>0</v>
      </c>
      <c r="V81" s="96">
        <f>IF(AND(Projects!$I10&lt;='Cash Flow - Each Project'!V$3,Projects!$W$10&gt;='Cash Flow - Each Project'!V$3),Projects!$S10*((1+Projects!$T$10)^('Cash Flow - Each Project'!V$3-'Initial Setup'!$F$43)),0)</f>
        <v>0</v>
      </c>
      <c r="W81" s="96">
        <f>IF(AND(Projects!$I10&lt;='Cash Flow - Each Project'!W$3,Projects!$W$10&gt;='Cash Flow - Each Project'!W$3),Projects!$S10*((1+Projects!$T$10)^('Cash Flow - Each Project'!W$3-'Initial Setup'!$F$43)),0)</f>
        <v>0</v>
      </c>
      <c r="X81" s="41">
        <f>IF(AND(Projects!$I10&lt;='Cash Flow - Each Project'!X$3,Projects!$W$10&gt;='Cash Flow - Each Project'!X$3),Projects!$S10*((1+Projects!$T$10)^('Cash Flow - Each Project'!X$3-'Initial Setup'!$F$43)),0)</f>
        <v>0</v>
      </c>
      <c r="Y81" s="123">
        <f>IF(AND(Projects!$I10&lt;='Cash Flow - Each Project'!Y$3,Projects!$W$10&gt;='Cash Flow - Each Project'!Y$3),Projects!$S10*((1+Projects!$T$10)^('Cash Flow - Each Project'!Y$3-'Initial Setup'!$F$43)),0)</f>
        <v>0</v>
      </c>
      <c r="Z81" s="123">
        <f>IF(AND(Projects!$I10&lt;='Cash Flow - Each Project'!Z$3,Projects!$W$10&gt;='Cash Flow - Each Project'!Z$3),Projects!$S10*((1+Projects!$T$10)^('Cash Flow - Each Project'!Z$3-'Initial Setup'!$F$43)),0)</f>
        <v>0</v>
      </c>
      <c r="AA81" s="123">
        <f>IF(AND(Projects!$I10&lt;='Cash Flow - Each Project'!AA$3,Projects!$W$10&gt;='Cash Flow - Each Project'!AA$3),Projects!$S10*((1+Projects!$T$10)^('Cash Flow - Each Project'!AA$3-'Initial Setup'!$F$43)),0)</f>
        <v>0</v>
      </c>
      <c r="AB81" s="123">
        <f>IF(AND(Projects!$I10&lt;='Cash Flow - Each Project'!AB$3,Projects!$W$10&gt;='Cash Flow - Each Project'!AB$3),Projects!$S10*((1+Projects!$T$10)^('Cash Flow - Each Project'!AB$3-'Initial Setup'!$F$43)),0)</f>
        <v>0</v>
      </c>
      <c r="AC81" s="123">
        <f>IF(AND(Projects!$I10&lt;='Cash Flow - Each Project'!AC$3,Projects!$W$10&gt;='Cash Flow - Each Project'!AC$3),Projects!$S10*((1+Projects!$T$10)^('Cash Flow - Each Project'!AC$3-'Initial Setup'!$F$43)),0)</f>
        <v>0</v>
      </c>
      <c r="AD81" s="123">
        <f>IF(AND(Projects!$I10&lt;='Cash Flow - Each Project'!AD$3,Projects!$W$10&gt;='Cash Flow - Each Project'!AD$3),Projects!$S10*((1+Projects!$T$10)^('Cash Flow - Each Project'!AD$3-'Initial Setup'!$F$43)),0)</f>
        <v>0</v>
      </c>
      <c r="AE81" s="123">
        <f>IF(AND(Projects!$I10&lt;='Cash Flow - Each Project'!AE$3,Projects!$W$10&gt;='Cash Flow - Each Project'!AE$3),Projects!$S10*((1+Projects!$T$10)^('Cash Flow - Each Project'!AE$3-'Initial Setup'!$F$43)),0)</f>
        <v>0</v>
      </c>
      <c r="AF81" s="123">
        <f>IF(AND(Projects!$I10&lt;='Cash Flow - Each Project'!AF$3,Projects!$W$10&gt;='Cash Flow - Each Project'!AF$3),Projects!$S10*((1+Projects!$T$10)^('Cash Flow - Each Project'!AF$3-'Initial Setup'!$F$43)),0)</f>
        <v>0</v>
      </c>
      <c r="AG81" s="123">
        <f>IF(AND(Projects!$I10&lt;='Cash Flow - Each Project'!AG$3,Projects!$W$10&gt;='Cash Flow - Each Project'!AG$3),Projects!$S10*((1+Projects!$T$10)^('Cash Flow - Each Project'!AG$3-'Initial Setup'!$F$43)),0)</f>
        <v>0</v>
      </c>
      <c r="AH81" s="123">
        <f>IF(AND(Projects!$I10&lt;='Cash Flow - Each Project'!AH$3,Projects!$W$10&gt;='Cash Flow - Each Project'!AH$3),Projects!$S10*((1+Projects!$T$10)^('Cash Flow - Each Project'!AH$3-'Initial Setup'!$F$43)),0)</f>
        <v>0</v>
      </c>
      <c r="AI81" s="123">
        <f>IF(AND(Projects!$I10&lt;='Cash Flow - Each Project'!AI$3,Projects!$W$10&gt;='Cash Flow - Each Project'!AI$3),Projects!$S10*((1+Projects!$T$10)^('Cash Flow - Each Project'!AI$3-'Initial Setup'!$F$43)),0)</f>
        <v>0</v>
      </c>
      <c r="AJ81" s="123">
        <f>IF(AND(Projects!$I10&lt;='Cash Flow - Each Project'!AJ$3,Projects!$W$10&gt;='Cash Flow - Each Project'!AJ$3),Projects!$S10*((1+Projects!$T$10)^('Cash Flow - Each Project'!AJ$3-'Initial Setup'!$F$43)),0)</f>
        <v>0</v>
      </c>
      <c r="AK81" s="123">
        <f>IF(AND(Projects!$I10&lt;='Cash Flow - Each Project'!AK$3,Projects!$W$10&gt;='Cash Flow - Each Project'!AK$3),Projects!$S10*((1+Projects!$T$10)^('Cash Flow - Each Project'!AK$3-'Initial Setup'!$F$43)),0)</f>
        <v>0</v>
      </c>
      <c r="AL81" s="123">
        <f>IF(AND(Projects!$I10&lt;='Cash Flow - Each Project'!AL$3,Projects!$W$10&gt;='Cash Flow - Each Project'!AL$3),Projects!$S10*((1+Projects!$T$10)^('Cash Flow - Each Project'!AL$3-'Initial Setup'!$F$43)),0)</f>
        <v>0</v>
      </c>
      <c r="AM81" s="123">
        <f>IF(AND(Projects!$I10&lt;='Cash Flow - Each Project'!AM$3,Projects!$W$10&gt;='Cash Flow - Each Project'!AM$3),Projects!$S10*((1+Projects!$T$10)^('Cash Flow - Each Project'!AM$3-'Initial Setup'!$F$43)),0)</f>
        <v>0</v>
      </c>
      <c r="AN81" s="123">
        <f>IF(AND(Projects!$I10&lt;='Cash Flow - Each Project'!AN$3,Projects!$W$10&gt;='Cash Flow - Each Project'!AN$3),Projects!$S10*((1+Projects!$T$10)^('Cash Flow - Each Project'!AN$3-'Initial Setup'!$F$43)),0)</f>
        <v>0</v>
      </c>
      <c r="AO81" s="123">
        <f>IF(AND(Projects!$I10&lt;='Cash Flow - Each Project'!AO$3,Projects!$W$10&gt;='Cash Flow - Each Project'!AO$3),Projects!$S10*((1+Projects!$T$10)^('Cash Flow - Each Project'!AO$3-'Initial Setup'!$F$43)),0)</f>
        <v>0</v>
      </c>
      <c r="AP81" s="123">
        <f>IF(AND(Projects!$I10&lt;='Cash Flow - Each Project'!AP$3,Projects!$W$10&gt;='Cash Flow - Each Project'!AP$3),Projects!$S10*((1+Projects!$T$10)^('Cash Flow - Each Project'!AP$3-'Initial Setup'!$F$43)),0)</f>
        <v>0</v>
      </c>
      <c r="AQ81" s="123">
        <f>IF(AND(Projects!$I10&lt;='Cash Flow - Each Project'!AQ$3,Projects!$W$10&gt;='Cash Flow - Each Project'!AQ$3),Projects!$S10*((1+Projects!$T$10)^('Cash Flow - Each Project'!AQ$3-'Initial Setup'!$F$43)),0)</f>
        <v>0</v>
      </c>
      <c r="AR81" s="123">
        <f>IF(AND(Projects!$I10&lt;='Cash Flow - Each Project'!AR$3,Projects!$W$10&gt;='Cash Flow - Each Project'!AR$3),Projects!$S10*((1+Projects!$T$10)^('Cash Flow - Each Project'!AR$3-'Initial Setup'!$F$43)),0)</f>
        <v>0</v>
      </c>
      <c r="AS81" s="123">
        <f>IF(AND(Projects!$I10&lt;='Cash Flow - Each Project'!AS$3,Projects!$W$10&gt;='Cash Flow - Each Project'!AS$3),Projects!$S10*((1+Projects!$T$10)^('Cash Flow - Each Project'!AS$3-'Initial Setup'!$F$43)),0)</f>
        <v>0</v>
      </c>
      <c r="AT81" s="123">
        <f>IF(AND(Projects!$I10&lt;='Cash Flow - Each Project'!AT$3,Projects!$W$10&gt;='Cash Flow - Each Project'!AT$3),Projects!$S10*((1+Projects!$T$10)^('Cash Flow - Each Project'!AT$3-'Initial Setup'!$F$43)),0)</f>
        <v>0</v>
      </c>
      <c r="AU81" s="123">
        <f>IF(AND(Projects!$I10&lt;='Cash Flow - Each Project'!AU$3,Projects!$W$10&gt;='Cash Flow - Each Project'!AU$3),Projects!$S10*((1+Projects!$T$10)^('Cash Flow - Each Project'!AU$3-'Initial Setup'!$F$43)),0)</f>
        <v>0</v>
      </c>
      <c r="AV81" s="123">
        <f>IF(AND(Projects!$I10&lt;='Cash Flow - Each Project'!AV$3,Projects!$W$10&gt;='Cash Flow - Each Project'!AV$3),Projects!$S10*((1+Projects!$T$10)^('Cash Flow - Each Project'!AV$3-'Initial Setup'!$F$43)),0)</f>
        <v>0</v>
      </c>
      <c r="AW81" s="123">
        <f>IF(AND(Projects!$I10&lt;='Cash Flow - Each Project'!AW$3,Projects!$W$10&gt;='Cash Flow - Each Project'!AW$3),Projects!$S10*((1+Projects!$T$10)^('Cash Flow - Each Project'!AW$3-'Initial Setup'!$F$43)),0)</f>
        <v>0</v>
      </c>
      <c r="AX81" s="123">
        <f>IF(AND(Projects!$I10&lt;='Cash Flow - Each Project'!AX$3,Projects!$W$10&gt;='Cash Flow - Each Project'!AX$3),Projects!$S10*((1+Projects!$T$10)^('Cash Flow - Each Project'!AX$3-'Initial Setup'!$F$43)),0)</f>
        <v>0</v>
      </c>
    </row>
    <row r="82" spans="1:50" outlineLevel="1" x14ac:dyDescent="0.25">
      <c r="A82" s="18"/>
      <c r="B82" s="147"/>
      <c r="C82" s="194" t="s">
        <v>5</v>
      </c>
      <c r="D82" s="195"/>
      <c r="E82" s="108">
        <f t="shared" ref="E82:W82" si="480">E81-E83</f>
        <v>0</v>
      </c>
      <c r="F82" s="108">
        <f t="shared" si="480"/>
        <v>0</v>
      </c>
      <c r="G82" s="108">
        <f t="shared" si="480"/>
        <v>0</v>
      </c>
      <c r="H82" s="108">
        <f t="shared" si="480"/>
        <v>0</v>
      </c>
      <c r="I82" s="108">
        <f t="shared" si="480"/>
        <v>0</v>
      </c>
      <c r="J82" s="108">
        <f t="shared" si="480"/>
        <v>0</v>
      </c>
      <c r="K82" s="108">
        <f t="shared" si="480"/>
        <v>0</v>
      </c>
      <c r="L82" s="108">
        <f t="shared" si="480"/>
        <v>0</v>
      </c>
      <c r="M82" s="108">
        <f t="shared" si="480"/>
        <v>0</v>
      </c>
      <c r="N82" s="108">
        <f t="shared" si="480"/>
        <v>0</v>
      </c>
      <c r="O82" s="108">
        <f t="shared" si="480"/>
        <v>0</v>
      </c>
      <c r="P82" s="108">
        <f t="shared" si="480"/>
        <v>0</v>
      </c>
      <c r="Q82" s="108">
        <f t="shared" si="480"/>
        <v>0</v>
      </c>
      <c r="R82" s="108">
        <f t="shared" si="480"/>
        <v>0</v>
      </c>
      <c r="S82" s="108">
        <f t="shared" si="480"/>
        <v>0</v>
      </c>
      <c r="T82" s="108">
        <f t="shared" si="480"/>
        <v>0</v>
      </c>
      <c r="U82" s="108">
        <f t="shared" si="480"/>
        <v>0</v>
      </c>
      <c r="V82" s="108">
        <f t="shared" si="480"/>
        <v>0</v>
      </c>
      <c r="W82" s="108">
        <f t="shared" si="480"/>
        <v>0</v>
      </c>
      <c r="X82" s="25">
        <f t="shared" ref="X82:AN82" si="481">X81-X83</f>
        <v>0</v>
      </c>
      <c r="Y82" s="123">
        <f t="shared" si="481"/>
        <v>0</v>
      </c>
      <c r="Z82" s="123">
        <f t="shared" si="481"/>
        <v>0</v>
      </c>
      <c r="AA82" s="123">
        <f t="shared" si="481"/>
        <v>0</v>
      </c>
      <c r="AB82" s="123">
        <f t="shared" si="481"/>
        <v>0</v>
      </c>
      <c r="AC82" s="123">
        <f t="shared" si="481"/>
        <v>0</v>
      </c>
      <c r="AD82" s="123">
        <f t="shared" si="481"/>
        <v>0</v>
      </c>
      <c r="AE82" s="123">
        <f t="shared" si="481"/>
        <v>0</v>
      </c>
      <c r="AF82" s="123">
        <f t="shared" si="481"/>
        <v>0</v>
      </c>
      <c r="AG82" s="123">
        <f t="shared" si="481"/>
        <v>0</v>
      </c>
      <c r="AH82" s="123">
        <f t="shared" si="481"/>
        <v>0</v>
      </c>
      <c r="AI82" s="123">
        <f t="shared" si="481"/>
        <v>0</v>
      </c>
      <c r="AJ82" s="123">
        <f t="shared" si="481"/>
        <v>0</v>
      </c>
      <c r="AK82" s="123">
        <f t="shared" si="481"/>
        <v>0</v>
      </c>
      <c r="AL82" s="123">
        <f t="shared" si="481"/>
        <v>0</v>
      </c>
      <c r="AM82" s="123">
        <f t="shared" si="481"/>
        <v>0</v>
      </c>
      <c r="AN82" s="123">
        <f t="shared" si="481"/>
        <v>0</v>
      </c>
      <c r="AO82" s="123">
        <f t="shared" ref="AO82:AX82" si="482">AO81-AO83</f>
        <v>0</v>
      </c>
      <c r="AP82" s="123">
        <f t="shared" si="482"/>
        <v>0</v>
      </c>
      <c r="AQ82" s="123">
        <f t="shared" si="482"/>
        <v>0</v>
      </c>
      <c r="AR82" s="123">
        <f t="shared" si="482"/>
        <v>0</v>
      </c>
      <c r="AS82" s="123">
        <f t="shared" si="482"/>
        <v>0</v>
      </c>
      <c r="AT82" s="123">
        <f t="shared" si="482"/>
        <v>0</v>
      </c>
      <c r="AU82" s="123">
        <f t="shared" si="482"/>
        <v>0</v>
      </c>
      <c r="AV82" s="123">
        <f t="shared" si="482"/>
        <v>0</v>
      </c>
      <c r="AW82" s="123">
        <f t="shared" si="482"/>
        <v>0</v>
      </c>
      <c r="AX82" s="123">
        <f t="shared" si="482"/>
        <v>0</v>
      </c>
    </row>
    <row r="83" spans="1:50" outlineLevel="1" x14ac:dyDescent="0.25">
      <c r="A83" s="18"/>
      <c r="B83" s="147"/>
      <c r="C83" s="194" t="s">
        <v>95</v>
      </c>
      <c r="D83" s="195"/>
      <c r="E83" s="107">
        <f>IFERROR((E81*Projects!$R$10*((1-Projects!$Y$10)^(E$3-Projects!$I$10)))*VLOOKUP(Projects!$H$10,'Initial Setup'!$E$46:$L$51,8,0),0)</f>
        <v>0</v>
      </c>
      <c r="F83" s="107">
        <f>IFERROR((F81*Projects!$R$10*((1-Projects!$Y$10)^(F$3-Projects!$I$10)))*VLOOKUP(Projects!$H$10,'Initial Setup'!$E$46:$L$51,8,0),0)</f>
        <v>0</v>
      </c>
      <c r="G83" s="107">
        <f>IFERROR((G81*Projects!$R$10*((1-Projects!$Y$10)^(G$3-Projects!$I$10)))*VLOOKUP(Projects!$H$10,'Initial Setup'!$E$46:$L$51,8,0),0)</f>
        <v>0</v>
      </c>
      <c r="H83" s="107">
        <f>IFERROR((H81*Projects!$R$10*((1-Projects!$Y$10)^(H$3-Projects!$I$10)))*VLOOKUP(Projects!$H$10,'Initial Setup'!$E$46:$L$51,8,0),0)</f>
        <v>0</v>
      </c>
      <c r="I83" s="107">
        <f>IFERROR((I81*Projects!$R$10*((1-Projects!$Y$10)^(I$3-Projects!$I$10)))*VLOOKUP(Projects!$H$10,'Initial Setup'!$E$46:$L$51,8,0),0)</f>
        <v>0</v>
      </c>
      <c r="J83" s="107">
        <f>IFERROR((J81*Projects!$R$10*((1-Projects!$Y$10)^(J$3-Projects!$I$10)))*VLOOKUP(Projects!$H$10,'Initial Setup'!$E$46:$L$51,8,0),0)</f>
        <v>0</v>
      </c>
      <c r="K83" s="107">
        <f>IFERROR((K81*Projects!$R$10*((1-Projects!$Y$10)^(K$3-Projects!$I$10)))*VLOOKUP(Projects!$H$10,'Initial Setup'!$E$46:$L$51,8,0),0)</f>
        <v>0</v>
      </c>
      <c r="L83" s="107">
        <f>IFERROR((L81*Projects!$R$10*((1-Projects!$Y$10)^(L$3-Projects!$I$10)))*VLOOKUP(Projects!$H$10,'Initial Setup'!$E$46:$L$51,8,0),0)</f>
        <v>0</v>
      </c>
      <c r="M83" s="107">
        <f>IFERROR((M81*Projects!$R$10*((1-Projects!$Y$10)^(M$3-Projects!$I$10)))*VLOOKUP(Projects!$H$10,'Initial Setup'!$E$46:$L$51,8,0),0)</f>
        <v>0</v>
      </c>
      <c r="N83" s="107">
        <f>IFERROR((N81*Projects!$R$10*((1-Projects!$Y$10)^(N$3-Projects!$I$10)))*VLOOKUP(Projects!$H$10,'Initial Setup'!$E$46:$L$51,8,0),0)</f>
        <v>0</v>
      </c>
      <c r="O83" s="107">
        <f>IFERROR((O81*Projects!$R$10*((1-Projects!$Y$10)^(O$3-Projects!$I$10)))*VLOOKUP(Projects!$H$10,'Initial Setup'!$E$46:$L$51,8,0),0)</f>
        <v>0</v>
      </c>
      <c r="P83" s="107">
        <f>IFERROR((P81*Projects!$R$10*((1-Projects!$Y$10)^(P$3-Projects!$I$10)))*VLOOKUP(Projects!$H$10,'Initial Setup'!$E$46:$L$51,8,0),0)</f>
        <v>0</v>
      </c>
      <c r="Q83" s="107">
        <f>IFERROR((Q81*Projects!$R$10*((1-Projects!$Y$10)^(Q$3-Projects!$I$10)))*VLOOKUP(Projects!$H$10,'Initial Setup'!$E$46:$L$51,8,0),0)</f>
        <v>0</v>
      </c>
      <c r="R83" s="107">
        <f>IFERROR((R81*Projects!$R$10*((1-Projects!$Y$10)^(R$3-Projects!$I$10)))*VLOOKUP(Projects!$H$10,'Initial Setup'!$E$46:$L$51,8,0),0)</f>
        <v>0</v>
      </c>
      <c r="S83" s="107">
        <f>IFERROR((S81*Projects!$R$10*((1-Projects!$Y$10)^(S$3-Projects!$I$10)))*VLOOKUP(Projects!$H$10,'Initial Setup'!$E$46:$L$51,8,0),0)</f>
        <v>0</v>
      </c>
      <c r="T83" s="107">
        <f>IFERROR((T81*Projects!$R$10*((1-Projects!$Y$10)^(T$3-Projects!$I$10)))*VLOOKUP(Projects!$H$10,'Initial Setup'!$E$46:$L$51,8,0),0)</f>
        <v>0</v>
      </c>
      <c r="U83" s="107">
        <f>IFERROR((U81*Projects!$R$10*((1-Projects!$Y$10)^(U$3-Projects!$I$10)))*VLOOKUP(Projects!$H$10,'Initial Setup'!$E$46:$L$51,8,0),0)</f>
        <v>0</v>
      </c>
      <c r="V83" s="107">
        <f>IFERROR((V81*Projects!$R$10*((1-Projects!$Y$10)^(V$3-Projects!$I$10)))*VLOOKUP(Projects!$H$10,'Initial Setup'!$E$46:$L$51,8,0),0)</f>
        <v>0</v>
      </c>
      <c r="W83" s="107">
        <f>IFERROR((W81*Projects!$R$10*((1-Projects!$Y$10)^(W$3-Projects!$I$10)))*VLOOKUP(Projects!$H$10,'Initial Setup'!$E$46:$L$51,8,0),0)</f>
        <v>0</v>
      </c>
      <c r="X83" s="45">
        <f>IFERROR((X81*Projects!$R$10*((1-Projects!$Y$10)^(X$3-Projects!$I$10)))*VLOOKUP(Projects!$H$10,'Initial Setup'!$E$46:$L$51,8,0),0)</f>
        <v>0</v>
      </c>
      <c r="Y83" s="123">
        <f>IFERROR((Y81*Projects!$R$10*((1-Projects!$Y$10)^(Y$3-Projects!$I$10)))*VLOOKUP(Projects!$H$10,'Initial Setup'!$E$46:$L$51,8,0),0)</f>
        <v>0</v>
      </c>
      <c r="Z83" s="123">
        <f>IFERROR((Z81*Projects!$R$10*((1-Projects!$Y$10)^(Z$3-Projects!$I$10)))*VLOOKUP(Projects!$H$10,'Initial Setup'!$E$46:$L$51,8,0),0)</f>
        <v>0</v>
      </c>
      <c r="AA83" s="123">
        <f>IFERROR((AA81*Projects!$R$10*((1-Projects!$Y$10)^(AA$3-Projects!$I$10)))*VLOOKUP(Projects!$H$10,'Initial Setup'!$E$46:$L$51,8,0),0)</f>
        <v>0</v>
      </c>
      <c r="AB83" s="123">
        <f>IFERROR((AB81*Projects!$R$10*((1-Projects!$Y$10)^(AB$3-Projects!$I$10)))*VLOOKUP(Projects!$H$10,'Initial Setup'!$E$46:$L$51,8,0),0)</f>
        <v>0</v>
      </c>
      <c r="AC83" s="123">
        <f>IFERROR((AC81*Projects!$R$10*((1-Projects!$Y$10)^(AC$3-Projects!$I$10)))*VLOOKUP(Projects!$H$10,'Initial Setup'!$E$46:$L$51,8,0),0)</f>
        <v>0</v>
      </c>
      <c r="AD83" s="123">
        <f>IFERROR((AD81*Projects!$R$10*((1-Projects!$Y$10)^(AD$3-Projects!$I$10)))*VLOOKUP(Projects!$H$10,'Initial Setup'!$E$46:$L$51,8,0),0)</f>
        <v>0</v>
      </c>
      <c r="AE83" s="123">
        <f>IFERROR((AE81*Projects!$R$10*((1-Projects!$Y$10)^(AE$3-Projects!$I$10)))*VLOOKUP(Projects!$H$10,'Initial Setup'!$E$46:$L$51,8,0),0)</f>
        <v>0</v>
      </c>
      <c r="AF83" s="123">
        <f>IFERROR((AF81*Projects!$R$10*((1-Projects!$Y$10)^(AF$3-Projects!$I$10)))*VLOOKUP(Projects!$H$10,'Initial Setup'!$E$46:$L$51,8,0),0)</f>
        <v>0</v>
      </c>
      <c r="AG83" s="123">
        <f>IFERROR((AG81*Projects!$R$10*((1-Projects!$Y$10)^(AG$3-Projects!$I$10)))*VLOOKUP(Projects!$H$10,'Initial Setup'!$E$46:$L$51,8,0),0)</f>
        <v>0</v>
      </c>
      <c r="AH83" s="123">
        <f>IFERROR((AH81*Projects!$R$10*((1-Projects!$Y$10)^(AH$3-Projects!$I$10)))*VLOOKUP(Projects!$H$10,'Initial Setup'!$E$46:$L$51,8,0),0)</f>
        <v>0</v>
      </c>
      <c r="AI83" s="123">
        <f>IFERROR((AI81*Projects!$R$10*((1-Projects!$Y$10)^(AI$3-Projects!$I$10)))*VLOOKUP(Projects!$H$10,'Initial Setup'!$E$46:$L$51,8,0),0)</f>
        <v>0</v>
      </c>
      <c r="AJ83" s="123">
        <f>IFERROR((AJ81*Projects!$R$10*((1-Projects!$Y$10)^(AJ$3-Projects!$I$10)))*VLOOKUP(Projects!$H$10,'Initial Setup'!$E$46:$L$51,8,0),0)</f>
        <v>0</v>
      </c>
      <c r="AK83" s="123">
        <f>IFERROR((AK81*Projects!$R$10*((1-Projects!$Y$10)^(AK$3-Projects!$I$10)))*VLOOKUP(Projects!$H$10,'Initial Setup'!$E$46:$L$51,8,0),0)</f>
        <v>0</v>
      </c>
      <c r="AL83" s="123">
        <f>IFERROR((AL81*Projects!$R$10*((1-Projects!$Y$10)^(AL$3-Projects!$I$10)))*VLOOKUP(Projects!$H$10,'Initial Setup'!$E$46:$L$51,8,0),0)</f>
        <v>0</v>
      </c>
      <c r="AM83" s="123">
        <f>IFERROR((AM81*Projects!$R$10*((1-Projects!$Y$10)^(AM$3-Projects!$I$10)))*VLOOKUP(Projects!$H$10,'Initial Setup'!$E$46:$L$51,8,0),0)</f>
        <v>0</v>
      </c>
      <c r="AN83" s="123">
        <f>IFERROR((AN81*Projects!$R$10*((1-Projects!$Y$10)^(AN$3-Projects!$I$10)))*VLOOKUP(Projects!$H$10,'Initial Setup'!$E$46:$L$51,8,0),0)</f>
        <v>0</v>
      </c>
      <c r="AO83" s="123">
        <f>IFERROR((AO81*Projects!$R$10*((1-Projects!$Y$10)^(AO$3-Projects!$I$10)))*VLOOKUP(Projects!$H$10,'Initial Setup'!$E$46:$L$51,8,0),0)</f>
        <v>0</v>
      </c>
      <c r="AP83" s="123">
        <f>IFERROR((AP81*Projects!$R$10*((1-Projects!$Y$10)^(AP$3-Projects!$I$10)))*VLOOKUP(Projects!$H$10,'Initial Setup'!$E$46:$L$51,8,0),0)</f>
        <v>0</v>
      </c>
      <c r="AQ83" s="123">
        <f>IFERROR((AQ81*Projects!$R$10*((1-Projects!$Y$10)^(AQ$3-Projects!$I$10)))*VLOOKUP(Projects!$H$10,'Initial Setup'!$E$46:$L$51,8,0),0)</f>
        <v>0</v>
      </c>
      <c r="AR83" s="123">
        <f>IFERROR((AR81*Projects!$R$10*((1-Projects!$Y$10)^(AR$3-Projects!$I$10)))*VLOOKUP(Projects!$H$10,'Initial Setup'!$E$46:$L$51,8,0),0)</f>
        <v>0</v>
      </c>
      <c r="AS83" s="123">
        <f>IFERROR((AS81*Projects!$R$10*((1-Projects!$Y$10)^(AS$3-Projects!$I$10)))*VLOOKUP(Projects!$H$10,'Initial Setup'!$E$46:$L$51,8,0),0)</f>
        <v>0</v>
      </c>
      <c r="AT83" s="123">
        <f>IFERROR((AT81*Projects!$R$10*((1-Projects!$Y$10)^(AT$3-Projects!$I$10)))*VLOOKUP(Projects!$H$10,'Initial Setup'!$E$46:$L$51,8,0),0)</f>
        <v>0</v>
      </c>
      <c r="AU83" s="123">
        <f>IFERROR((AU81*Projects!$R$10*((1-Projects!$Y$10)^(AU$3-Projects!$I$10)))*VLOOKUP(Projects!$H$10,'Initial Setup'!$E$46:$L$51,8,0),0)</f>
        <v>0</v>
      </c>
      <c r="AV83" s="123">
        <f>IFERROR((AV81*Projects!$R$10*((1-Projects!$Y$10)^(AV$3-Projects!$I$10)))*VLOOKUP(Projects!$H$10,'Initial Setup'!$E$46:$L$51,8,0),0)</f>
        <v>0</v>
      </c>
      <c r="AW83" s="123">
        <f>IFERROR((AW81*Projects!$R$10*((1-Projects!$Y$10)^(AW$3-Projects!$I$10)))*VLOOKUP(Projects!$H$10,'Initial Setup'!$E$46:$L$51,8,0),0)</f>
        <v>0</v>
      </c>
      <c r="AX83" s="123">
        <f>IFERROR((AX81*Projects!$R$10*((1-Projects!$Y$10)^(AX$3-Projects!$I$10)))*VLOOKUP(Projects!$H$10,'Initial Setup'!$E$46:$L$51,8,0),0)</f>
        <v>0</v>
      </c>
    </row>
    <row r="84" spans="1:50" ht="6" customHeight="1" outlineLevel="1" x14ac:dyDescent="0.25">
      <c r="A84" s="18"/>
      <c r="B84" s="147"/>
      <c r="C84" s="18"/>
      <c r="D84" s="18"/>
      <c r="E84" s="51"/>
      <c r="F84" s="50"/>
      <c r="G84" s="50"/>
      <c r="H84" s="50"/>
      <c r="I84" s="50"/>
      <c r="J84" s="50"/>
      <c r="K84" s="50"/>
      <c r="L84" s="50"/>
      <c r="M84" s="50"/>
      <c r="N84" s="50"/>
      <c r="O84" s="50"/>
      <c r="P84" s="50"/>
      <c r="Q84" s="50"/>
      <c r="R84" s="50"/>
      <c r="S84" s="50"/>
      <c r="T84" s="50"/>
      <c r="U84" s="50"/>
      <c r="V84" s="50"/>
      <c r="W84" s="50"/>
      <c r="X84" s="50"/>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row>
    <row r="85" spans="1:50" outlineLevel="1" x14ac:dyDescent="0.25">
      <c r="A85" s="18"/>
      <c r="B85" s="147"/>
      <c r="C85" s="23" t="str">
        <f>"AEC Reinvested ("&amp;TEXT(Projects!U10,"0%")&amp;" → "&amp;TEXT(Projects!V10,"0%")&amp;")"</f>
        <v>AEC Reinvested (0% → 0%)</v>
      </c>
      <c r="D85" s="104" t="s">
        <v>23</v>
      </c>
      <c r="E85" s="28">
        <f>MIN(E83*Projects!$U$10,IF(AND(IF(AND(E83*IF(D94&lt;=0,Projects!$U$10,Projects!$V$10)&gt;ABS(D94),D94&lt;0),MAX((D94*-1)-D88+0.001,E83*Projects!$V$10),E83*IF(D94&lt;=0,Projects!$U$10,Projects!$V$10))&lt;ABS(E88),E88&lt;0),ABS(E88),IF(AND(E83*IF(D94&lt;=0,Projects!$U$10,Projects!$V$10)&gt;ABS(D94),D94&lt;0),MAX((D94*-1)-D88+0.001,E83*Projects!$V$10),E83*IF(D94&lt;=0,Projects!$U$10,Projects!$V$10))))</f>
        <v>0</v>
      </c>
      <c r="F85" s="28">
        <f>MIN(F83*Projects!$U$10,IF(AND(IF(AND(F83*IF(E94&lt;=0,Projects!$U$10,Projects!$V$10)&gt;ABS(E94),E94&lt;0),MAX((E94*-1)-E88+0.001,F83*Projects!$V$10),F83*IF(E94&lt;=0,Projects!$U$10,Projects!$V$10))&lt;ABS(F88),F88&lt;0),ABS(F88),IF(AND(F83*IF(E94&lt;=0,Projects!$U$10,Projects!$V$10)&gt;ABS(E94),E94&lt;0),MAX((E94*-1)-E88+0.001,F83*Projects!$V$10),F83*IF(E94&lt;=0,Projects!$U$10,Projects!$V$10))))</f>
        <v>0</v>
      </c>
      <c r="G85" s="28">
        <f>MIN(G83*Projects!$U$10,IF(AND(IF(AND(G83*IF(F94&lt;=0,Projects!$U$10,Projects!$V$10)&gt;ABS(F94),F94&lt;0),MAX((F94*-1)-F88+0.001,G83*Projects!$V$10),G83*IF(F94&lt;=0,Projects!$U$10,Projects!$V$10))&lt;ABS(G88),G88&lt;0),ABS(G88),IF(AND(G83*IF(F94&lt;=0,Projects!$U$10,Projects!$V$10)&gt;ABS(F94),F94&lt;0),MAX((F94*-1)-F88+0.001,G83*Projects!$V$10),G83*IF(F94&lt;=0,Projects!$U$10,Projects!$V$10))))</f>
        <v>0</v>
      </c>
      <c r="H85" s="28">
        <f>MIN(H83*Projects!$U$10,IF(AND(IF(AND(H83*IF(G94&lt;=0,Projects!$U$10,Projects!$V$10)&gt;ABS(G94),G94&lt;0),MAX((G94*-1)-G88+0.001,H83*Projects!$V$10),H83*IF(G94&lt;=0,Projects!$U$10,Projects!$V$10))&lt;ABS(H88),H88&lt;0),ABS(H88),IF(AND(H83*IF(G94&lt;=0,Projects!$U$10,Projects!$V$10)&gt;ABS(G94),G94&lt;0),MAX((G94*-1)-G88+0.001,H83*Projects!$V$10),H83*IF(G94&lt;=0,Projects!$U$10,Projects!$V$10))))</f>
        <v>0</v>
      </c>
      <c r="I85" s="28">
        <f>MIN(I83*Projects!$U$10,IF(AND(IF(AND(I83*IF(H94&lt;=0,Projects!$U$10,Projects!$V$10)&gt;ABS(H94),H94&lt;0),MAX((H94*-1)-H88+0.001,I83*Projects!$V$10),I83*IF(H94&lt;=0,Projects!$U$10,Projects!$V$10))&lt;ABS(I88),I88&lt;0),ABS(I88),IF(AND(I83*IF(H94&lt;=0,Projects!$U$10,Projects!$V$10)&gt;ABS(H94),H94&lt;0),MAX((H94*-1)-H88+0.001,I83*Projects!$V$10),I83*IF(H94&lt;=0,Projects!$U$10,Projects!$V$10))))</f>
        <v>0</v>
      </c>
      <c r="J85" s="28">
        <f>MIN(J83*Projects!$U$10,IF(AND(IF(AND(J83*IF(I94&lt;=0,Projects!$U$10,Projects!$V$10)&gt;ABS(I94),I94&lt;0),MAX((I94*-1)-I88+0.001,J83*Projects!$V$10),J83*IF(I94&lt;=0,Projects!$U$10,Projects!$V$10))&lt;ABS(J88),J88&lt;0),ABS(J88),IF(AND(J83*IF(I94&lt;=0,Projects!$U$10,Projects!$V$10)&gt;ABS(I94),I94&lt;0),MAX((I94*-1)-I88+0.001,J83*Projects!$V$10),J83*IF(I94&lt;=0,Projects!$U$10,Projects!$V$10))))</f>
        <v>0</v>
      </c>
      <c r="K85" s="28">
        <f>MIN(K83*Projects!$U$10,IF(AND(IF(AND(K83*IF(J94&lt;=0,Projects!$U$10,Projects!$V$10)&gt;ABS(J94),J94&lt;0),MAX((J94*-1)-J88+0.001,K83*Projects!$V$10),K83*IF(J94&lt;=0,Projects!$U$10,Projects!$V$10))&lt;ABS(K88),K88&lt;0),ABS(K88),IF(AND(K83*IF(J94&lt;=0,Projects!$U$10,Projects!$V$10)&gt;ABS(J94),J94&lt;0),MAX((J94*-1)-J88+0.001,K83*Projects!$V$10),K83*IF(J94&lt;=0,Projects!$U$10,Projects!$V$10))))</f>
        <v>0</v>
      </c>
      <c r="L85" s="28">
        <f>MIN(L83*Projects!$U$10,IF(AND(IF(AND(L83*IF(K94&lt;=0,Projects!$U$10,Projects!$V$10)&gt;ABS(K94),K94&lt;0),MAX((K94*-1)-K88+0.001,L83*Projects!$V$10),L83*IF(K94&lt;=0,Projects!$U$10,Projects!$V$10))&lt;ABS(L88),L88&lt;0),ABS(L88),IF(AND(L83*IF(K94&lt;=0,Projects!$U$10,Projects!$V$10)&gt;ABS(K94),K94&lt;0),MAX((K94*-1)-K88+0.001,L83*Projects!$V$10),L83*IF(K94&lt;=0,Projects!$U$10,Projects!$V$10))))</f>
        <v>0</v>
      </c>
      <c r="M85" s="28">
        <f>MIN(M83*Projects!$U$10,IF(AND(IF(AND(M83*IF(L94&lt;=0,Projects!$U$10,Projects!$V$10)&gt;ABS(L94),L94&lt;0),MAX((L94*-1)-L88+0.001,M83*Projects!$V$10),M83*IF(L94&lt;=0,Projects!$U$10,Projects!$V$10))&lt;ABS(M88),M88&lt;0),ABS(M88),IF(AND(M83*IF(L94&lt;=0,Projects!$U$10,Projects!$V$10)&gt;ABS(L94),L94&lt;0),MAX((L94*-1)-L88+0.001,M83*Projects!$V$10),M83*IF(L94&lt;=0,Projects!$U$10,Projects!$V$10))))</f>
        <v>0</v>
      </c>
      <c r="N85" s="28">
        <f>MIN(N83*Projects!$U$10,IF(AND(IF(AND(N83*IF(M94&lt;=0,Projects!$U$10,Projects!$V$10)&gt;ABS(M94),M94&lt;0),MAX((M94*-1)-M88+0.001,N83*Projects!$V$10),N83*IF(M94&lt;=0,Projects!$U$10,Projects!$V$10))&lt;ABS(N88),N88&lt;0),ABS(N88),IF(AND(N83*IF(M94&lt;=0,Projects!$U$10,Projects!$V$10)&gt;ABS(M94),M94&lt;0),MAX((M94*-1)-M88+0.001,N83*Projects!$V$10),N83*IF(M94&lt;=0,Projects!$U$10,Projects!$V$10))))</f>
        <v>0</v>
      </c>
      <c r="O85" s="28">
        <f>MIN(O83*Projects!$U$10,IF(AND(IF(AND(O83*IF(N94&lt;=0,Projects!$U$10,Projects!$V$10)&gt;ABS(N94),N94&lt;0),MAX((N94*-1)-N88+0.001,O83*Projects!$V$10),O83*IF(N94&lt;=0,Projects!$U$10,Projects!$V$10))&lt;ABS(O88),O88&lt;0),ABS(O88),IF(AND(O83*IF(N94&lt;=0,Projects!$U$10,Projects!$V$10)&gt;ABS(N94),N94&lt;0),MAX((N94*-1)-N88+0.001,O83*Projects!$V$10),O83*IF(N94&lt;=0,Projects!$U$10,Projects!$V$10))))</f>
        <v>0</v>
      </c>
      <c r="P85" s="28">
        <f>MIN(P83*Projects!$U$10,IF(AND(IF(AND(P83*IF(O94&lt;=0,Projects!$U$10,Projects!$V$10)&gt;ABS(O94),O94&lt;0),MAX((O94*-1)-O88+0.001,P83*Projects!$V$10),P83*IF(O94&lt;=0,Projects!$U$10,Projects!$V$10))&lt;ABS(P88),P88&lt;0),ABS(P88),IF(AND(P83*IF(O94&lt;=0,Projects!$U$10,Projects!$V$10)&gt;ABS(O94),O94&lt;0),MAX((O94*-1)-O88+0.001,P83*Projects!$V$10),P83*IF(O94&lt;=0,Projects!$U$10,Projects!$V$10))))</f>
        <v>0</v>
      </c>
      <c r="Q85" s="28">
        <f>MIN(Q83*Projects!$U$10,IF(AND(IF(AND(Q83*IF(P94&lt;=0,Projects!$U$10,Projects!$V$10)&gt;ABS(P94),P94&lt;0),MAX((P94*-1)-P88+0.001,Q83*Projects!$V$10),Q83*IF(P94&lt;=0,Projects!$U$10,Projects!$V$10))&lt;ABS(Q88),Q88&lt;0),ABS(Q88),IF(AND(Q83*IF(P94&lt;=0,Projects!$U$10,Projects!$V$10)&gt;ABS(P94),P94&lt;0),MAX((P94*-1)-P88+0.001,Q83*Projects!$V$10),Q83*IF(P94&lt;=0,Projects!$U$10,Projects!$V$10))))</f>
        <v>0</v>
      </c>
      <c r="R85" s="28">
        <f>MIN(R83*Projects!$U$10,IF(AND(IF(AND(R83*IF(Q94&lt;=0,Projects!$U$10,Projects!$V$10)&gt;ABS(Q94),Q94&lt;0),MAX((Q94*-1)-Q88+0.001,R83*Projects!$V$10),R83*IF(Q94&lt;=0,Projects!$U$10,Projects!$V$10))&lt;ABS(R88),R88&lt;0),ABS(R88),IF(AND(R83*IF(Q94&lt;=0,Projects!$U$10,Projects!$V$10)&gt;ABS(Q94),Q94&lt;0),MAX((Q94*-1)-Q88+0.001,R83*Projects!$V$10),R83*IF(Q94&lt;=0,Projects!$U$10,Projects!$V$10))))</f>
        <v>0</v>
      </c>
      <c r="S85" s="28">
        <f>MIN(S83*Projects!$U$10,IF(AND(IF(AND(S83*IF(R94&lt;=0,Projects!$U$10,Projects!$V$10)&gt;ABS(R94),R94&lt;0),MAX((R94*-1)-R88+0.001,S83*Projects!$V$10),S83*IF(R94&lt;=0,Projects!$U$10,Projects!$V$10))&lt;ABS(S88),S88&lt;0),ABS(S88),IF(AND(S83*IF(R94&lt;=0,Projects!$U$10,Projects!$V$10)&gt;ABS(R94),R94&lt;0),MAX((R94*-1)-R88+0.001,S83*Projects!$V$10),S83*IF(R94&lt;=0,Projects!$U$10,Projects!$V$10))))</f>
        <v>0</v>
      </c>
      <c r="T85" s="28">
        <f>MIN(T83*Projects!$U$10,IF(AND(IF(AND(T83*IF(S94&lt;=0,Projects!$U$10,Projects!$V$10)&gt;ABS(S94),S94&lt;0),MAX((S94*-1)-S88+0.001,T83*Projects!$V$10),T83*IF(S94&lt;=0,Projects!$U$10,Projects!$V$10))&lt;ABS(T88),T88&lt;0),ABS(T88),IF(AND(T83*IF(S94&lt;=0,Projects!$U$10,Projects!$V$10)&gt;ABS(S94),S94&lt;0),MAX((S94*-1)-S88+0.001,T83*Projects!$V$10),T83*IF(S94&lt;=0,Projects!$U$10,Projects!$V$10))))</f>
        <v>0</v>
      </c>
      <c r="U85" s="28">
        <f>MIN(U83*Projects!$U$10,IF(AND(IF(AND(U83*IF(T94&lt;=0,Projects!$U$10,Projects!$V$10)&gt;ABS(T94),T94&lt;0),MAX((T94*-1)-T88+0.001,U83*Projects!$V$10),U83*IF(T94&lt;=0,Projects!$U$10,Projects!$V$10))&lt;ABS(U88),U88&lt;0),ABS(U88),IF(AND(U83*IF(T94&lt;=0,Projects!$U$10,Projects!$V$10)&gt;ABS(T94),T94&lt;0),MAX((T94*-1)-T88+0.001,U83*Projects!$V$10),U83*IF(T94&lt;=0,Projects!$U$10,Projects!$V$10))))</f>
        <v>0</v>
      </c>
      <c r="V85" s="28">
        <f>MIN(V83*Projects!$U$10,IF(AND(IF(AND(V83*IF(U94&lt;=0,Projects!$U$10,Projects!$V$10)&gt;ABS(U94),U94&lt;0),MAX((U94*-1)-U88+0.001,V83*Projects!$V$10),V83*IF(U94&lt;=0,Projects!$U$10,Projects!$V$10))&lt;ABS(V88),V88&lt;0),ABS(V88),IF(AND(V83*IF(U94&lt;=0,Projects!$U$10,Projects!$V$10)&gt;ABS(U94),U94&lt;0),MAX((U94*-1)-U88+0.001,V83*Projects!$V$10),V83*IF(U94&lt;=0,Projects!$U$10,Projects!$V$10))))</f>
        <v>0</v>
      </c>
      <c r="W85" s="28">
        <f>MIN(W83*Projects!$U$10,IF(AND(IF(AND(W83*IF(V94&lt;=0,Projects!$U$10,Projects!$V$10)&gt;ABS(V94),V94&lt;0),MAX((V94*-1)-V88+0.001,W83*Projects!$V$10),W83*IF(V94&lt;=0,Projects!$U$10,Projects!$V$10))&lt;ABS(W88),W88&lt;0),ABS(W88),IF(AND(W83*IF(V94&lt;=0,Projects!$U$10,Projects!$V$10)&gt;ABS(V94),V94&lt;0),MAX((V94*-1)-V88+0.001,W83*Projects!$V$10),W83*IF(V94&lt;=0,Projects!$U$10,Projects!$V$10))))</f>
        <v>0</v>
      </c>
      <c r="X85" s="96">
        <f>MIN(X83*Projects!$U$10,IF(AND(IF(AND(X83*IF(W94&lt;=0,Projects!$U$10,Projects!$V$10)&gt;ABS(W94),W94&lt;0),MAX((W94*-1)-W88+0.001,X83*Projects!$V$10),X83*IF(W94&lt;=0,Projects!$U$10,Projects!$V$10))&lt;ABS(X88),X88&lt;0),ABS(X88),IF(AND(X83*IF(W94&lt;=0,Projects!$U$10,Projects!$V$10)&gt;ABS(W94),W94&lt;0),MAX((W94*-1)-W88+0.001,X83*Projects!$V$10),X83*IF(W94&lt;=0,Projects!$U$10,Projects!$V$10))))</f>
        <v>0</v>
      </c>
      <c r="Y85" s="122">
        <f>MIN(Y83*Projects!$U$10,IF(AND(IF(AND(Y83*IF(X94&lt;=0,Projects!$U$10,Projects!$V$10)&gt;ABS(X94),X94&lt;0),MAX((X94*-1)-X88+0.001,Y83*Projects!$V$10),Y83*IF(X94&lt;=0,Projects!$U$10,Projects!$V$10))&lt;ABS(Y88),Y88&lt;0),ABS(Y88),IF(AND(Y83*IF(X94&lt;=0,Projects!$U$10,Projects!$V$10)&gt;ABS(X94),X94&lt;0),MAX((X94*-1)-X88+0.001,Y83*Projects!$V$10),Y83*IF(X94&lt;=0,Projects!$U$10,Projects!$V$10))))</f>
        <v>0</v>
      </c>
      <c r="Z85" s="122">
        <f>MIN(Z83*Projects!$U$10,IF(AND(IF(AND(Z83*IF(Y94&lt;=0,Projects!$U$10,Projects!$V$10)&gt;ABS(Y94),Y94&lt;0),MAX((Y94*-1)-Y88+0.001,Z83*Projects!$V$10),Z83*IF(Y94&lt;=0,Projects!$U$10,Projects!$V$10))&lt;ABS(Z88),Z88&lt;0),ABS(Z88),IF(AND(Z83*IF(Y94&lt;=0,Projects!$U$10,Projects!$V$10)&gt;ABS(Y94),Y94&lt;0),MAX((Y94*-1)-Y88+0.001,Z83*Projects!$V$10),Z83*IF(Y94&lt;=0,Projects!$U$10,Projects!$V$10))))</f>
        <v>0</v>
      </c>
      <c r="AA85" s="122">
        <f>MIN(AA83*Projects!$U$10,IF(AND(IF(AND(AA83*IF(Z94&lt;=0,Projects!$U$10,Projects!$V$10)&gt;ABS(Z94),Z94&lt;0),MAX((Z94*-1)-Z88+0.001,AA83*Projects!$V$10),AA83*IF(Z94&lt;=0,Projects!$U$10,Projects!$V$10))&lt;ABS(AA88),AA88&lt;0),ABS(AA88),IF(AND(AA83*IF(Z94&lt;=0,Projects!$U$10,Projects!$V$10)&gt;ABS(Z94),Z94&lt;0),MAX((Z94*-1)-Z88+0.001,AA83*Projects!$V$10),AA83*IF(Z94&lt;=0,Projects!$U$10,Projects!$V$10))))</f>
        <v>0</v>
      </c>
      <c r="AB85" s="122">
        <f>MIN(AB83*Projects!$U$10,IF(AND(IF(AND(AB83*IF(AA94&lt;=0,Projects!$U$10,Projects!$V$10)&gt;ABS(AA94),AA94&lt;0),MAX((AA94*-1)-AA88+0.001,AB83*Projects!$V$10),AB83*IF(AA94&lt;=0,Projects!$U$10,Projects!$V$10))&lt;ABS(AB88),AB88&lt;0),ABS(AB88),IF(AND(AB83*IF(AA94&lt;=0,Projects!$U$10,Projects!$V$10)&gt;ABS(AA94),AA94&lt;0),MAX((AA94*-1)-AA88+0.001,AB83*Projects!$V$10),AB83*IF(AA94&lt;=0,Projects!$U$10,Projects!$V$10))))</f>
        <v>0</v>
      </c>
      <c r="AC85" s="122">
        <f>MIN(AC83*Projects!$U$10,IF(AND(IF(AND(AC83*IF(AB94&lt;=0,Projects!$U$10,Projects!$V$10)&gt;ABS(AB94),AB94&lt;0),MAX((AB94*-1)-AB88+0.001,AC83*Projects!$V$10),AC83*IF(AB94&lt;=0,Projects!$U$10,Projects!$V$10))&lt;ABS(AC88),AC88&lt;0),ABS(AC88),IF(AND(AC83*IF(AB94&lt;=0,Projects!$U$10,Projects!$V$10)&gt;ABS(AB94),AB94&lt;0),MAX((AB94*-1)-AB88+0.001,AC83*Projects!$V$10),AC83*IF(AB94&lt;=0,Projects!$U$10,Projects!$V$10))))</f>
        <v>0</v>
      </c>
      <c r="AD85" s="122">
        <f>MIN(AD83*Projects!$U$10,IF(AND(IF(AND(AD83*IF(AC94&lt;=0,Projects!$U$10,Projects!$V$10)&gt;ABS(AC94),AC94&lt;0),MAX((AC94*-1)-AC88+0.001,AD83*Projects!$V$10),AD83*IF(AC94&lt;=0,Projects!$U$10,Projects!$V$10))&lt;ABS(AD88),AD88&lt;0),ABS(AD88),IF(AND(AD83*IF(AC94&lt;=0,Projects!$U$10,Projects!$V$10)&gt;ABS(AC94),AC94&lt;0),MAX((AC94*-1)-AC88+0.001,AD83*Projects!$V$10),AD83*IF(AC94&lt;=0,Projects!$U$10,Projects!$V$10))))</f>
        <v>0</v>
      </c>
      <c r="AE85" s="122">
        <f>MIN(AE83*Projects!$U$10,IF(AND(IF(AND(AE83*IF(AD94&lt;=0,Projects!$U$10,Projects!$V$10)&gt;ABS(AD94),AD94&lt;0),MAX((AD94*-1)-AD88+0.001,AE83*Projects!$V$10),AE83*IF(AD94&lt;=0,Projects!$U$10,Projects!$V$10))&lt;ABS(AE88),AE88&lt;0),ABS(AE88),IF(AND(AE83*IF(AD94&lt;=0,Projects!$U$10,Projects!$V$10)&gt;ABS(AD94),AD94&lt;0),MAX((AD94*-1)-AD88+0.001,AE83*Projects!$V$10),AE83*IF(AD94&lt;=0,Projects!$U$10,Projects!$V$10))))</f>
        <v>0</v>
      </c>
      <c r="AF85" s="122">
        <f>MIN(AF83*Projects!$U$10,IF(AND(IF(AND(AF83*IF(AE94&lt;=0,Projects!$U$10,Projects!$V$10)&gt;ABS(AE94),AE94&lt;0),MAX((AE94*-1)-AE88+0.001,AF83*Projects!$V$10),AF83*IF(AE94&lt;=0,Projects!$U$10,Projects!$V$10))&lt;ABS(AF88),AF88&lt;0),ABS(AF88),IF(AND(AF83*IF(AE94&lt;=0,Projects!$U$10,Projects!$V$10)&gt;ABS(AE94),AE94&lt;0),MAX((AE94*-1)-AE88+0.001,AF83*Projects!$V$10),AF83*IF(AE94&lt;=0,Projects!$U$10,Projects!$V$10))))</f>
        <v>0</v>
      </c>
      <c r="AG85" s="122">
        <f>MIN(AG83*Projects!$U$10,IF(AND(IF(AND(AG83*IF(AF94&lt;=0,Projects!$U$10,Projects!$V$10)&gt;ABS(AF94),AF94&lt;0),MAX((AF94*-1)-AF88+0.001,AG83*Projects!$V$10),AG83*IF(AF94&lt;=0,Projects!$U$10,Projects!$V$10))&lt;ABS(AG88),AG88&lt;0),ABS(AG88),IF(AND(AG83*IF(AF94&lt;=0,Projects!$U$10,Projects!$V$10)&gt;ABS(AF94),AF94&lt;0),MAX((AF94*-1)-AF88+0.001,AG83*Projects!$V$10),AG83*IF(AF94&lt;=0,Projects!$U$10,Projects!$V$10))))</f>
        <v>0</v>
      </c>
      <c r="AH85" s="122">
        <f>MIN(AH83*Projects!$U$10,IF(AND(IF(AND(AH83*IF(AG94&lt;=0,Projects!$U$10,Projects!$V$10)&gt;ABS(AG94),AG94&lt;0),MAX((AG94*-1)-AG88+0.001,AH83*Projects!$V$10),AH83*IF(AG94&lt;=0,Projects!$U$10,Projects!$V$10))&lt;ABS(AH88),AH88&lt;0),ABS(AH88),IF(AND(AH83*IF(AG94&lt;=0,Projects!$U$10,Projects!$V$10)&gt;ABS(AG94),AG94&lt;0),MAX((AG94*-1)-AG88+0.001,AH83*Projects!$V$10),AH83*IF(AG94&lt;=0,Projects!$U$10,Projects!$V$10))))</f>
        <v>0</v>
      </c>
      <c r="AI85" s="122">
        <f>MIN(AI83*Projects!$U$10,IF(AND(IF(AND(AI83*IF(AH94&lt;=0,Projects!$U$10,Projects!$V$10)&gt;ABS(AH94),AH94&lt;0),MAX((AH94*-1)-AH88+0.001,AI83*Projects!$V$10),AI83*IF(AH94&lt;=0,Projects!$U$10,Projects!$V$10))&lt;ABS(AI88),AI88&lt;0),ABS(AI88),IF(AND(AI83*IF(AH94&lt;=0,Projects!$U$10,Projects!$V$10)&gt;ABS(AH94),AH94&lt;0),MAX((AH94*-1)-AH88+0.001,AI83*Projects!$V$10),AI83*IF(AH94&lt;=0,Projects!$U$10,Projects!$V$10))))</f>
        <v>0</v>
      </c>
      <c r="AJ85" s="122">
        <f>MIN(AJ83*Projects!$U$10,IF(AND(IF(AND(AJ83*IF(AI94&lt;=0,Projects!$U$10,Projects!$V$10)&gt;ABS(AI94),AI94&lt;0),MAX((AI94*-1)-AI88+0.001,AJ83*Projects!$V$10),AJ83*IF(AI94&lt;=0,Projects!$U$10,Projects!$V$10))&lt;ABS(AJ88),AJ88&lt;0),ABS(AJ88),IF(AND(AJ83*IF(AI94&lt;=0,Projects!$U$10,Projects!$V$10)&gt;ABS(AI94),AI94&lt;0),MAX((AI94*-1)-AI88+0.001,AJ83*Projects!$V$10),AJ83*IF(AI94&lt;=0,Projects!$U$10,Projects!$V$10))))</f>
        <v>0</v>
      </c>
      <c r="AK85" s="122">
        <f>MIN(AK83*Projects!$U$10,IF(AND(IF(AND(AK83*IF(AJ94&lt;=0,Projects!$U$10,Projects!$V$10)&gt;ABS(AJ94),AJ94&lt;0),MAX((AJ94*-1)-AJ88+0.001,AK83*Projects!$V$10),AK83*IF(AJ94&lt;=0,Projects!$U$10,Projects!$V$10))&lt;ABS(AK88),AK88&lt;0),ABS(AK88),IF(AND(AK83*IF(AJ94&lt;=0,Projects!$U$10,Projects!$V$10)&gt;ABS(AJ94),AJ94&lt;0),MAX((AJ94*-1)-AJ88+0.001,AK83*Projects!$V$10),AK83*IF(AJ94&lt;=0,Projects!$U$10,Projects!$V$10))))</f>
        <v>0</v>
      </c>
      <c r="AL85" s="122">
        <f>MIN(AL83*Projects!$U$10,IF(AND(IF(AND(AL83*IF(AK94&lt;=0,Projects!$U$10,Projects!$V$10)&gt;ABS(AK94),AK94&lt;0),MAX((AK94*-1)-AK88+0.001,AL83*Projects!$V$10),AL83*IF(AK94&lt;=0,Projects!$U$10,Projects!$V$10))&lt;ABS(AL88),AL88&lt;0),ABS(AL88),IF(AND(AL83*IF(AK94&lt;=0,Projects!$U$10,Projects!$V$10)&gt;ABS(AK94),AK94&lt;0),MAX((AK94*-1)-AK88+0.001,AL83*Projects!$V$10),AL83*IF(AK94&lt;=0,Projects!$U$10,Projects!$V$10))))</f>
        <v>0</v>
      </c>
      <c r="AM85" s="122">
        <f>MIN(AM83*Projects!$U$10,IF(AND(IF(AND(AM83*IF(AL94&lt;=0,Projects!$U$10,Projects!$V$10)&gt;ABS(AL94),AL94&lt;0),MAX((AL94*-1)-AL88+0.001,AM83*Projects!$V$10),AM83*IF(AL94&lt;=0,Projects!$U$10,Projects!$V$10))&lt;ABS(AM88),AM88&lt;0),ABS(AM88),IF(AND(AM83*IF(AL94&lt;=0,Projects!$U$10,Projects!$V$10)&gt;ABS(AL94),AL94&lt;0),MAX((AL94*-1)-AL88+0.001,AM83*Projects!$V$10),AM83*IF(AL94&lt;=0,Projects!$U$10,Projects!$V$10))))</f>
        <v>0</v>
      </c>
      <c r="AN85" s="122">
        <f>MIN(AN83*Projects!$U$10,IF(AND(IF(AND(AN83*IF(AM94&lt;=0,Projects!$U$10,Projects!$V$10)&gt;ABS(AM94),AM94&lt;0),MAX((AM94*-1)-AM88+0.001,AN83*Projects!$V$10),AN83*IF(AM94&lt;=0,Projects!$U$10,Projects!$V$10))&lt;ABS(AN88),AN88&lt;0),ABS(AN88),IF(AND(AN83*IF(AM94&lt;=0,Projects!$U$10,Projects!$V$10)&gt;ABS(AM94),AM94&lt;0),MAX((AM94*-1)-AM88+0.001,AN83*Projects!$V$10),AN83*IF(AM94&lt;=0,Projects!$U$10,Projects!$V$10))))</f>
        <v>0</v>
      </c>
      <c r="AO85" s="122">
        <f>MIN(AO83*Projects!$U$10,IF(AND(IF(AND(AO83*IF(AN94&lt;=0,Projects!$U$10,Projects!$V$10)&gt;ABS(AN94),AN94&lt;0),MAX((AN94*-1)-AN88+0.001,AO83*Projects!$V$10),AO83*IF(AN94&lt;=0,Projects!$U$10,Projects!$V$10))&lt;ABS(AO88),AO88&lt;0),ABS(AO88),IF(AND(AO83*IF(AN94&lt;=0,Projects!$U$10,Projects!$V$10)&gt;ABS(AN94),AN94&lt;0),MAX((AN94*-1)-AN88+0.001,AO83*Projects!$V$10),AO83*IF(AN94&lt;=0,Projects!$U$10,Projects!$V$10))))</f>
        <v>0</v>
      </c>
      <c r="AP85" s="122">
        <f>MIN(AP83*Projects!$U$10,IF(AND(IF(AND(AP83*IF(AO94&lt;=0,Projects!$U$10,Projects!$V$10)&gt;ABS(AO94),AO94&lt;0),MAX((AO94*-1)-AO88+0.001,AP83*Projects!$V$10),AP83*IF(AO94&lt;=0,Projects!$U$10,Projects!$V$10))&lt;ABS(AP88),AP88&lt;0),ABS(AP88),IF(AND(AP83*IF(AO94&lt;=0,Projects!$U$10,Projects!$V$10)&gt;ABS(AO94),AO94&lt;0),MAX((AO94*-1)-AO88+0.001,AP83*Projects!$V$10),AP83*IF(AO94&lt;=0,Projects!$U$10,Projects!$V$10))))</f>
        <v>0</v>
      </c>
      <c r="AQ85" s="122">
        <f>MIN(AQ83*Projects!$U$10,IF(AND(IF(AND(AQ83*IF(AP94&lt;=0,Projects!$U$10,Projects!$V$10)&gt;ABS(AP94),AP94&lt;0),MAX((AP94*-1)-AP88+0.001,AQ83*Projects!$V$10),AQ83*IF(AP94&lt;=0,Projects!$U$10,Projects!$V$10))&lt;ABS(AQ88),AQ88&lt;0),ABS(AQ88),IF(AND(AQ83*IF(AP94&lt;=0,Projects!$U$10,Projects!$V$10)&gt;ABS(AP94),AP94&lt;0),MAX((AP94*-1)-AP88+0.001,AQ83*Projects!$V$10),AQ83*IF(AP94&lt;=0,Projects!$U$10,Projects!$V$10))))</f>
        <v>0</v>
      </c>
      <c r="AR85" s="122">
        <f>MIN(AR83*Projects!$U$10,IF(AND(IF(AND(AR83*IF(AQ94&lt;=0,Projects!$U$10,Projects!$V$10)&gt;ABS(AQ94),AQ94&lt;0),MAX((AQ94*-1)-AQ88+0.001,AR83*Projects!$V$10),AR83*IF(AQ94&lt;=0,Projects!$U$10,Projects!$V$10))&lt;ABS(AR88),AR88&lt;0),ABS(AR88),IF(AND(AR83*IF(AQ94&lt;=0,Projects!$U$10,Projects!$V$10)&gt;ABS(AQ94),AQ94&lt;0),MAX((AQ94*-1)-AQ88+0.001,AR83*Projects!$V$10),AR83*IF(AQ94&lt;=0,Projects!$U$10,Projects!$V$10))))</f>
        <v>0</v>
      </c>
      <c r="AS85" s="122">
        <f>MIN(AS83*Projects!$U$10,IF(AND(IF(AND(AS83*IF(AR94&lt;=0,Projects!$U$10,Projects!$V$10)&gt;ABS(AR94),AR94&lt;0),MAX((AR94*-1)-AR88+0.001,AS83*Projects!$V$10),AS83*IF(AR94&lt;=0,Projects!$U$10,Projects!$V$10))&lt;ABS(AS88),AS88&lt;0),ABS(AS88),IF(AND(AS83*IF(AR94&lt;=0,Projects!$U$10,Projects!$V$10)&gt;ABS(AR94),AR94&lt;0),MAX((AR94*-1)-AR88+0.001,AS83*Projects!$V$10),AS83*IF(AR94&lt;=0,Projects!$U$10,Projects!$V$10))))</f>
        <v>0</v>
      </c>
      <c r="AT85" s="122">
        <f>MIN(AT83*Projects!$U$10,IF(AND(IF(AND(AT83*IF(AS94&lt;=0,Projects!$U$10,Projects!$V$10)&gt;ABS(AS94),AS94&lt;0),MAX((AS94*-1)-AS88+0.001,AT83*Projects!$V$10),AT83*IF(AS94&lt;=0,Projects!$U$10,Projects!$V$10))&lt;ABS(AT88),AT88&lt;0),ABS(AT88),IF(AND(AT83*IF(AS94&lt;=0,Projects!$U$10,Projects!$V$10)&gt;ABS(AS94),AS94&lt;0),MAX((AS94*-1)-AS88+0.001,AT83*Projects!$V$10),AT83*IF(AS94&lt;=0,Projects!$U$10,Projects!$V$10))))</f>
        <v>0</v>
      </c>
      <c r="AU85" s="122">
        <f>MIN(AU83*Projects!$U$10,IF(AND(IF(AND(AU83*IF(AT94&lt;=0,Projects!$U$10,Projects!$V$10)&gt;ABS(AT94),AT94&lt;0),MAX((AT94*-1)-AT88+0.001,AU83*Projects!$V$10),AU83*IF(AT94&lt;=0,Projects!$U$10,Projects!$V$10))&lt;ABS(AU88),AU88&lt;0),ABS(AU88),IF(AND(AU83*IF(AT94&lt;=0,Projects!$U$10,Projects!$V$10)&gt;ABS(AT94),AT94&lt;0),MAX((AT94*-1)-AT88+0.001,AU83*Projects!$V$10),AU83*IF(AT94&lt;=0,Projects!$U$10,Projects!$V$10))))</f>
        <v>0</v>
      </c>
      <c r="AV85" s="122">
        <f>MIN(AV83*Projects!$U$10,IF(AND(IF(AND(AV83*IF(AU94&lt;=0,Projects!$U$10,Projects!$V$10)&gt;ABS(AU94),AU94&lt;0),MAX((AU94*-1)-AU88+0.001,AV83*Projects!$V$10),AV83*IF(AU94&lt;=0,Projects!$U$10,Projects!$V$10))&lt;ABS(AV88),AV88&lt;0),ABS(AV88),IF(AND(AV83*IF(AU94&lt;=0,Projects!$U$10,Projects!$V$10)&gt;ABS(AU94),AU94&lt;0),MAX((AU94*-1)-AU88+0.001,AV83*Projects!$V$10),AV83*IF(AU94&lt;=0,Projects!$U$10,Projects!$V$10))))</f>
        <v>0</v>
      </c>
      <c r="AW85" s="122">
        <f>MIN(AW83*Projects!$U$10,IF(AND(IF(AND(AW83*IF(AV94&lt;=0,Projects!$U$10,Projects!$V$10)&gt;ABS(AV94),AV94&lt;0),MAX((AV94*-1)-AV88+0.001,AW83*Projects!$V$10),AW83*IF(AV94&lt;=0,Projects!$U$10,Projects!$V$10))&lt;ABS(AW88),AW88&lt;0),ABS(AW88),IF(AND(AW83*IF(AV94&lt;=0,Projects!$U$10,Projects!$V$10)&gt;ABS(AV94),AV94&lt;0),MAX((AV94*-1)-AV88+0.001,AW83*Projects!$V$10),AW83*IF(AV94&lt;=0,Projects!$U$10,Projects!$V$10))))</f>
        <v>0</v>
      </c>
      <c r="AX85" s="122">
        <f>MIN(AX83*Projects!$U$10,IF(AND(IF(AND(AX83*IF(AW94&lt;=0,Projects!$U$10,Projects!$V$10)&gt;ABS(AW94),AW94&lt;0),MAX((AW94*-1)-AW88+0.001,AX83*Projects!$V$10),AX83*IF(AW94&lt;=0,Projects!$U$10,Projects!$V$10))&lt;ABS(AX88),AX88&lt;0),ABS(AX88),IF(AND(AX83*IF(AW94&lt;=0,Projects!$U$10,Projects!$V$10)&gt;ABS(AW94),AW94&lt;0),MAX((AW94*-1)-AW88+0.001,AX83*Projects!$V$10),AX83*IF(AW94&lt;=0,Projects!$U$10,Projects!$V$10))))</f>
        <v>0</v>
      </c>
    </row>
    <row r="86" spans="1:50" outlineLevel="1" x14ac:dyDescent="0.25">
      <c r="A86" s="18"/>
      <c r="B86" s="147"/>
      <c r="C86" s="23" t="s">
        <v>59</v>
      </c>
      <c r="D86" s="31" t="s">
        <v>24</v>
      </c>
      <c r="E86" s="32">
        <f>IF(Projects!$W$10='Cash Flow - Each Project'!E$3,Projects!$Z$10,0)</f>
        <v>0</v>
      </c>
      <c r="F86" s="32">
        <f>IF(Projects!$W$10='Cash Flow - Each Project'!F$3,Projects!$Z$10,0)</f>
        <v>0</v>
      </c>
      <c r="G86" s="32">
        <f>IF(Projects!$W$10='Cash Flow - Each Project'!G$3,Projects!$Z$10,0)</f>
        <v>0</v>
      </c>
      <c r="H86" s="32">
        <f>IF(Projects!$W$10='Cash Flow - Each Project'!H$3,Projects!$Z$10,0)</f>
        <v>0</v>
      </c>
      <c r="I86" s="32">
        <f>IF(Projects!$W$10='Cash Flow - Each Project'!I$3,Projects!$Z$10,0)</f>
        <v>0</v>
      </c>
      <c r="J86" s="32">
        <f>IF(Projects!$W$10='Cash Flow - Each Project'!J$3,Projects!$Z$10,0)</f>
        <v>0</v>
      </c>
      <c r="K86" s="32">
        <f>IF(Projects!$W$10='Cash Flow - Each Project'!K$3,Projects!$Z$10,0)</f>
        <v>0</v>
      </c>
      <c r="L86" s="32">
        <f>IF(Projects!$W$10='Cash Flow - Each Project'!L$3,Projects!$Z$10,0)</f>
        <v>0</v>
      </c>
      <c r="M86" s="32">
        <f>IF(Projects!$W$10='Cash Flow - Each Project'!M$3,Projects!$Z$10,0)</f>
        <v>0</v>
      </c>
      <c r="N86" s="32">
        <f>IF(Projects!$W$10='Cash Flow - Each Project'!N$3,Projects!$Z$10,0)</f>
        <v>0</v>
      </c>
      <c r="O86" s="32">
        <f>IF(Projects!$W$10='Cash Flow - Each Project'!O$3,Projects!$Z$10,0)</f>
        <v>0</v>
      </c>
      <c r="P86" s="32">
        <f>IF(Projects!$W$10='Cash Flow - Each Project'!P$3,Projects!$Z$10,0)</f>
        <v>0</v>
      </c>
      <c r="Q86" s="32">
        <f>IF(Projects!$W$10='Cash Flow - Each Project'!Q$3,Projects!$Z$10,0)</f>
        <v>0</v>
      </c>
      <c r="R86" s="32">
        <f>IF(Projects!$W$10='Cash Flow - Each Project'!R$3,Projects!$Z$10,0)</f>
        <v>0</v>
      </c>
      <c r="S86" s="32">
        <f>IF(Projects!$W$10='Cash Flow - Each Project'!S$3,Projects!$Z$10,0)</f>
        <v>0</v>
      </c>
      <c r="T86" s="32">
        <f>IF(Projects!$W$10='Cash Flow - Each Project'!T$3,Projects!$Z$10,0)</f>
        <v>0</v>
      </c>
      <c r="U86" s="32">
        <f>IF(Projects!$W$10='Cash Flow - Each Project'!U$3,Projects!$Z$10,0)</f>
        <v>0</v>
      </c>
      <c r="V86" s="32">
        <f>IF(Projects!$W$10='Cash Flow - Each Project'!V$3,Projects!$Z$10,0)</f>
        <v>0</v>
      </c>
      <c r="W86" s="32">
        <f>IF(Projects!$W$10='Cash Flow - Each Project'!W$3,Projects!$Z$10,0)</f>
        <v>0</v>
      </c>
      <c r="X86" s="25">
        <f>IF(Projects!$W$10='Cash Flow - Each Project'!X$3,Projects!$Z$10,0)</f>
        <v>0</v>
      </c>
      <c r="Y86" s="123">
        <f>IF(Projects!$W$10='Cash Flow - Each Project'!Y$3,Projects!$Z$10,0)</f>
        <v>0</v>
      </c>
      <c r="Z86" s="123">
        <f>IF(Projects!$W$10='Cash Flow - Each Project'!Z$3,Projects!$Z$10,0)</f>
        <v>0</v>
      </c>
      <c r="AA86" s="123">
        <f>IF(Projects!$W$10='Cash Flow - Each Project'!AA$3,Projects!$Z$10,0)</f>
        <v>0</v>
      </c>
      <c r="AB86" s="123">
        <f>IF(Projects!$W$10='Cash Flow - Each Project'!AB$3,Projects!$Z$10,0)</f>
        <v>0</v>
      </c>
      <c r="AC86" s="123">
        <f>IF(Projects!$W$10='Cash Flow - Each Project'!AC$3,Projects!$Z$10,0)</f>
        <v>0</v>
      </c>
      <c r="AD86" s="123">
        <f>IF(Projects!$W$10='Cash Flow - Each Project'!AD$3,Projects!$Z$10,0)</f>
        <v>0</v>
      </c>
      <c r="AE86" s="123">
        <f>IF(Projects!$W$10='Cash Flow - Each Project'!AE$3,Projects!$Z$10,0)</f>
        <v>0</v>
      </c>
      <c r="AF86" s="123">
        <f>IF(Projects!$W$10='Cash Flow - Each Project'!AF$3,Projects!$Z$10,0)</f>
        <v>0</v>
      </c>
      <c r="AG86" s="123">
        <f>IF(Projects!$W$10='Cash Flow - Each Project'!AG$3,Projects!$Z$10,0)</f>
        <v>0</v>
      </c>
      <c r="AH86" s="123">
        <f>IF(Projects!$W$10='Cash Flow - Each Project'!AH$3,Projects!$Z$10,0)</f>
        <v>0</v>
      </c>
      <c r="AI86" s="123">
        <f>IF(Projects!$W$10='Cash Flow - Each Project'!AI$3,Projects!$Z$10,0)</f>
        <v>0</v>
      </c>
      <c r="AJ86" s="123">
        <f>IF(Projects!$W$10='Cash Flow - Each Project'!AJ$3,Projects!$Z$10,0)</f>
        <v>0</v>
      </c>
      <c r="AK86" s="123">
        <f>IF(Projects!$W$10='Cash Flow - Each Project'!AK$3,Projects!$Z$10,0)</f>
        <v>0</v>
      </c>
      <c r="AL86" s="123">
        <f>IF(Projects!$W$10='Cash Flow - Each Project'!AL$3,Projects!$Z$10,0)</f>
        <v>0</v>
      </c>
      <c r="AM86" s="123">
        <f>IF(Projects!$W$10='Cash Flow - Each Project'!AM$3,Projects!$Z$10,0)</f>
        <v>0</v>
      </c>
      <c r="AN86" s="123">
        <f>IF(Projects!$W$10='Cash Flow - Each Project'!AN$3,Projects!$Z$10,0)</f>
        <v>0</v>
      </c>
      <c r="AO86" s="123">
        <f>IF(Projects!$W$10='Cash Flow - Each Project'!AO$3,Projects!$Z$10,0)</f>
        <v>0</v>
      </c>
      <c r="AP86" s="123">
        <f>IF(Projects!$W$10='Cash Flow - Each Project'!AP$3,Projects!$Z$10,0)</f>
        <v>0</v>
      </c>
      <c r="AQ86" s="123">
        <f>IF(Projects!$W$10='Cash Flow - Each Project'!AQ$3,Projects!$Z$10,0)</f>
        <v>0</v>
      </c>
      <c r="AR86" s="123">
        <f>IF(Projects!$W$10='Cash Flow - Each Project'!AR$3,Projects!$Z$10,0)</f>
        <v>0</v>
      </c>
      <c r="AS86" s="123">
        <f>IF(Projects!$W$10='Cash Flow - Each Project'!AS$3,Projects!$Z$10,0)</f>
        <v>0</v>
      </c>
      <c r="AT86" s="123">
        <f>IF(Projects!$W$10='Cash Flow - Each Project'!AT$3,Projects!$Z$10,0)</f>
        <v>0</v>
      </c>
      <c r="AU86" s="123">
        <f>IF(Projects!$W$10='Cash Flow - Each Project'!AU$3,Projects!$Z$10,0)</f>
        <v>0</v>
      </c>
      <c r="AV86" s="123">
        <f>IF(Projects!$W$10='Cash Flow - Each Project'!AV$3,Projects!$Z$10,0)</f>
        <v>0</v>
      </c>
      <c r="AW86" s="123">
        <f>IF(Projects!$W$10='Cash Flow - Each Project'!AW$3,Projects!$Z$10,0)</f>
        <v>0</v>
      </c>
      <c r="AX86" s="123">
        <f>IF(Projects!$W$10='Cash Flow - Each Project'!AX$3,Projects!$Z$10,0)</f>
        <v>0</v>
      </c>
    </row>
    <row r="87" spans="1:50" outlineLevel="1" x14ac:dyDescent="0.25">
      <c r="A87" s="18"/>
      <c r="B87" s="147"/>
      <c r="C87" s="23" t="s">
        <v>3</v>
      </c>
      <c r="D87" s="104" t="s">
        <v>25</v>
      </c>
      <c r="E87" s="32">
        <f>IF(E$3=Projects!$I$10,Projects!$J$10,0)</f>
        <v>0</v>
      </c>
      <c r="F87" s="32">
        <f>IF(F$3=Projects!$I$10,Projects!$J$10,0)</f>
        <v>0</v>
      </c>
      <c r="G87" s="32">
        <f>IF(G$3=Projects!$I$10,Projects!$J$10,0)</f>
        <v>0</v>
      </c>
      <c r="H87" s="32">
        <f>IF(H$3=Projects!$I$10,Projects!$J$10,0)</f>
        <v>0</v>
      </c>
      <c r="I87" s="32">
        <f>IF(I$3=Projects!$I$10,Projects!$J$10,0)</f>
        <v>0</v>
      </c>
      <c r="J87" s="32">
        <f>IF(J$3=Projects!$I$10,Projects!$J$10,0)</f>
        <v>0</v>
      </c>
      <c r="K87" s="32">
        <f>IF(K$3=Projects!$I$10,Projects!$J$10,0)</f>
        <v>0</v>
      </c>
      <c r="L87" s="32">
        <f>IF(L$3=Projects!$I$10,Projects!$J$10,0)</f>
        <v>0</v>
      </c>
      <c r="M87" s="32">
        <f>IF(M$3=Projects!$I$10,Projects!$J$10,0)</f>
        <v>0</v>
      </c>
      <c r="N87" s="32">
        <f>IF(N$3=Projects!$I$10,Projects!$J$10,0)</f>
        <v>0</v>
      </c>
      <c r="O87" s="32">
        <f>IF(O$3=Projects!$I$10,Projects!$J$10,0)</f>
        <v>0</v>
      </c>
      <c r="P87" s="32">
        <f>IF(P$3=Projects!$I$10,Projects!$J$10,0)</f>
        <v>0</v>
      </c>
      <c r="Q87" s="32">
        <f>IF(Q$3=Projects!$I$10,Projects!$J$10,0)</f>
        <v>0</v>
      </c>
      <c r="R87" s="32">
        <f>IF(R$3=Projects!$I$10,Projects!$J$10,0)</f>
        <v>0</v>
      </c>
      <c r="S87" s="32">
        <f>IF(S$3=Projects!$I$10,Projects!$J$10,0)</f>
        <v>0</v>
      </c>
      <c r="T87" s="32">
        <f>IF(T$3=Projects!$I$10,Projects!$J$10,0)</f>
        <v>0</v>
      </c>
      <c r="U87" s="32">
        <f>IF(U$3=Projects!$I$10,Projects!$J$10,0)</f>
        <v>0</v>
      </c>
      <c r="V87" s="32">
        <f>IF(V$3=Projects!$I$10,Projects!$J$10,0)</f>
        <v>0</v>
      </c>
      <c r="W87" s="32">
        <f>IF(W$3=Projects!$I$10,Projects!$J$10,0)</f>
        <v>0</v>
      </c>
      <c r="X87" s="25">
        <f>IF(X$3=Projects!$I$10,Projects!$J$10,0)</f>
        <v>0</v>
      </c>
      <c r="Y87" s="123">
        <f>IF(Y$3=Projects!$I$10,Projects!$J$10,0)</f>
        <v>0</v>
      </c>
      <c r="Z87" s="123">
        <f>IF(Z$3=Projects!$I$10,Projects!$J$10,0)</f>
        <v>0</v>
      </c>
      <c r="AA87" s="123">
        <f>IF(AA$3=Projects!$I$10,Projects!$J$10,0)</f>
        <v>0</v>
      </c>
      <c r="AB87" s="123">
        <f>IF(AB$3=Projects!$I$10,Projects!$J$10,0)</f>
        <v>0</v>
      </c>
      <c r="AC87" s="123">
        <f>IF(AC$3=Projects!$I$10,Projects!$J$10,0)</f>
        <v>0</v>
      </c>
      <c r="AD87" s="123">
        <f>IF(AD$3=Projects!$I$10,Projects!$J$10,0)</f>
        <v>0</v>
      </c>
      <c r="AE87" s="123">
        <f>IF(AE$3=Projects!$I$10,Projects!$J$10,0)</f>
        <v>0</v>
      </c>
      <c r="AF87" s="123">
        <f>IF(AF$3=Projects!$I$10,Projects!$J$10,0)</f>
        <v>0</v>
      </c>
      <c r="AG87" s="123">
        <f>IF(AG$3=Projects!$I$10,Projects!$J$10,0)</f>
        <v>0</v>
      </c>
      <c r="AH87" s="123">
        <f>IF(AH$3=Projects!$I$10,Projects!$J$10,0)</f>
        <v>0</v>
      </c>
      <c r="AI87" s="123">
        <f>IF(AI$3=Projects!$I$10,Projects!$J$10,0)</f>
        <v>0</v>
      </c>
      <c r="AJ87" s="123">
        <f>IF(AJ$3=Projects!$I$10,Projects!$J$10,0)</f>
        <v>0</v>
      </c>
      <c r="AK87" s="123">
        <f>IF(AK$3=Projects!$I$10,Projects!$J$10,0)</f>
        <v>0</v>
      </c>
      <c r="AL87" s="123">
        <f>IF(AL$3=Projects!$I$10,Projects!$J$10,0)</f>
        <v>0</v>
      </c>
      <c r="AM87" s="123">
        <f>IF(AM$3=Projects!$I$10,Projects!$J$10,0)</f>
        <v>0</v>
      </c>
      <c r="AN87" s="123">
        <f>IF(AN$3=Projects!$I$10,Projects!$J$10,0)</f>
        <v>0</v>
      </c>
      <c r="AO87" s="123">
        <f>IF(AO$3=Projects!$I$10,Projects!$J$10,0)</f>
        <v>0</v>
      </c>
      <c r="AP87" s="123">
        <f>IF(AP$3=Projects!$I$10,Projects!$J$10,0)</f>
        <v>0</v>
      </c>
      <c r="AQ87" s="123">
        <f>IF(AQ$3=Projects!$I$10,Projects!$J$10,0)</f>
        <v>0</v>
      </c>
      <c r="AR87" s="123">
        <f>IF(AR$3=Projects!$I$10,Projects!$J$10,0)</f>
        <v>0</v>
      </c>
      <c r="AS87" s="123">
        <f>IF(AS$3=Projects!$I$10,Projects!$J$10,0)</f>
        <v>0</v>
      </c>
      <c r="AT87" s="123">
        <f>IF(AT$3=Projects!$I$10,Projects!$J$10,0)</f>
        <v>0</v>
      </c>
      <c r="AU87" s="123">
        <f>IF(AU$3=Projects!$I$10,Projects!$J$10,0)</f>
        <v>0</v>
      </c>
      <c r="AV87" s="123">
        <f>IF(AV$3=Projects!$I$10,Projects!$J$10,0)</f>
        <v>0</v>
      </c>
      <c r="AW87" s="123">
        <f>IF(AW$3=Projects!$I$10,Projects!$J$10,0)</f>
        <v>0</v>
      </c>
      <c r="AX87" s="123">
        <f>IF(AX$3=Projects!$I$10,Projects!$J$10,0)</f>
        <v>0</v>
      </c>
    </row>
    <row r="88" spans="1:50" outlineLevel="1" x14ac:dyDescent="0.25">
      <c r="A88" s="18"/>
      <c r="B88" s="147"/>
      <c r="C88" s="23" t="s">
        <v>44</v>
      </c>
      <c r="D88" s="31" t="s">
        <v>24</v>
      </c>
      <c r="E88" s="33">
        <f>IF(AND(E$3&gt;=Projects!$I$10,E$3&lt;=Projects!$W$10),Projects!$X$10,0)</f>
        <v>0</v>
      </c>
      <c r="F88" s="33">
        <f>IF(AND(F$3&gt;=Projects!$I$10,F$3&lt;=Projects!$W$10),Projects!$X$10,0)</f>
        <v>0</v>
      </c>
      <c r="G88" s="33">
        <f>IF(AND(G$3&gt;=Projects!$I$10,G$3&lt;=Projects!$W$10),Projects!$X$10,0)</f>
        <v>0</v>
      </c>
      <c r="H88" s="33">
        <f>IF(AND(H$3&gt;=Projects!$I$10,H$3&lt;=Projects!$W$10),Projects!$X$10,0)</f>
        <v>0</v>
      </c>
      <c r="I88" s="33">
        <f>IF(AND(I$3&gt;=Projects!$I$10,I$3&lt;=Projects!$W$10),Projects!$X$10,0)</f>
        <v>0</v>
      </c>
      <c r="J88" s="33">
        <f>IF(AND(J$3&gt;=Projects!$I$10,J$3&lt;=Projects!$W$10),Projects!$X$10,0)</f>
        <v>0</v>
      </c>
      <c r="K88" s="33">
        <f>IF(AND(K$3&gt;=Projects!$I$10,K$3&lt;=Projects!$W$10),Projects!$X$10,0)</f>
        <v>0</v>
      </c>
      <c r="L88" s="33">
        <f>IF(AND(L$3&gt;=Projects!$I$10,L$3&lt;=Projects!$W$10),Projects!$X$10,0)</f>
        <v>0</v>
      </c>
      <c r="M88" s="33">
        <f>IF(AND(M$3&gt;=Projects!$I$10,M$3&lt;=Projects!$W$10),Projects!$X$10,0)</f>
        <v>0</v>
      </c>
      <c r="N88" s="33">
        <f>IF(AND(N$3&gt;=Projects!$I$10,N$3&lt;=Projects!$W$10),Projects!$X$10,0)</f>
        <v>0</v>
      </c>
      <c r="O88" s="33">
        <f>IF(AND(O$3&gt;=Projects!$I$10,O$3&lt;=Projects!$W$10),Projects!$X$10,0)</f>
        <v>0</v>
      </c>
      <c r="P88" s="33">
        <f>IF(AND(P$3&gt;=Projects!$I$10,P$3&lt;=Projects!$W$10),Projects!$X$10,0)</f>
        <v>0</v>
      </c>
      <c r="Q88" s="33">
        <f>IF(AND(Q$3&gt;=Projects!$I$10,Q$3&lt;=Projects!$W$10),Projects!$X$10,0)</f>
        <v>0</v>
      </c>
      <c r="R88" s="33">
        <f>IF(AND(R$3&gt;=Projects!$I$10,R$3&lt;=Projects!$W$10),Projects!$X$10,0)</f>
        <v>0</v>
      </c>
      <c r="S88" s="33">
        <f>IF(AND(S$3&gt;=Projects!$I$10,S$3&lt;=Projects!$W$10),Projects!$X$10,0)</f>
        <v>0</v>
      </c>
      <c r="T88" s="33">
        <f>IF(AND(T$3&gt;=Projects!$I$10,T$3&lt;=Projects!$W$10),Projects!$X$10,0)</f>
        <v>0</v>
      </c>
      <c r="U88" s="33">
        <f>IF(AND(U$3&gt;=Projects!$I$10,U$3&lt;=Projects!$W$10),Projects!$X$10,0)</f>
        <v>0</v>
      </c>
      <c r="V88" s="33">
        <f>IF(AND(V$3&gt;=Projects!$I$10,V$3&lt;=Projects!$W$10),Projects!$X$10,0)</f>
        <v>0</v>
      </c>
      <c r="W88" s="33">
        <f>IF(AND(W$3&gt;=Projects!$I$10,W$3&lt;=Projects!$W$10),Projects!$X$10,0)</f>
        <v>0</v>
      </c>
      <c r="X88" s="36">
        <f>IF(AND(X$3&gt;=Projects!$I$10,X$3&lt;=Projects!$W$10),Projects!$X$10,0)</f>
        <v>0</v>
      </c>
      <c r="Y88" s="125">
        <f>IF(AND(Y$3&gt;=Projects!$I$10,Y$3&lt;=Projects!$W$10),Projects!$X$10,0)</f>
        <v>0</v>
      </c>
      <c r="Z88" s="125">
        <f>IF(AND(Z$3&gt;=Projects!$I$10,Z$3&lt;=Projects!$W$10),Projects!$X$10,0)</f>
        <v>0</v>
      </c>
      <c r="AA88" s="125">
        <f>IF(AND(AA$3&gt;=Projects!$I$10,AA$3&lt;=Projects!$W$10),Projects!$X$10,0)</f>
        <v>0</v>
      </c>
      <c r="AB88" s="125">
        <f>IF(AND(AB$3&gt;=Projects!$I$10,AB$3&lt;=Projects!$W$10),Projects!$X$10,0)</f>
        <v>0</v>
      </c>
      <c r="AC88" s="125">
        <f>IF(AND(AC$3&gt;=Projects!$I$10,AC$3&lt;=Projects!$W$10),Projects!$X$10,0)</f>
        <v>0</v>
      </c>
      <c r="AD88" s="125">
        <f>IF(AND(AD$3&gt;=Projects!$I$10,AD$3&lt;=Projects!$W$10),Projects!$X$10,0)</f>
        <v>0</v>
      </c>
      <c r="AE88" s="125">
        <f>IF(AND(AE$3&gt;=Projects!$I$10,AE$3&lt;=Projects!$W$10),Projects!$X$10,0)</f>
        <v>0</v>
      </c>
      <c r="AF88" s="125">
        <f>IF(AND(AF$3&gt;=Projects!$I$10,AF$3&lt;=Projects!$W$10),Projects!$X$10,0)</f>
        <v>0</v>
      </c>
      <c r="AG88" s="125">
        <f>IF(AND(AG$3&gt;=Projects!$I$10,AG$3&lt;=Projects!$W$10),Projects!$X$10,0)</f>
        <v>0</v>
      </c>
      <c r="AH88" s="125">
        <f>IF(AND(AH$3&gt;=Projects!$I$10,AH$3&lt;=Projects!$W$10),Projects!$X$10,0)</f>
        <v>0</v>
      </c>
      <c r="AI88" s="125">
        <f>IF(AND(AI$3&gt;=Projects!$I$10,AI$3&lt;=Projects!$W$10),Projects!$X$10,0)</f>
        <v>0</v>
      </c>
      <c r="AJ88" s="125">
        <f>IF(AND(AJ$3&gt;=Projects!$I$10,AJ$3&lt;=Projects!$W$10),Projects!$X$10,0)</f>
        <v>0</v>
      </c>
      <c r="AK88" s="125">
        <f>IF(AND(AK$3&gt;=Projects!$I$10,AK$3&lt;=Projects!$W$10),Projects!$X$10,0)</f>
        <v>0</v>
      </c>
      <c r="AL88" s="125">
        <f>IF(AND(AL$3&gt;=Projects!$I$10,AL$3&lt;=Projects!$W$10),Projects!$X$10,0)</f>
        <v>0</v>
      </c>
      <c r="AM88" s="125">
        <f>IF(AND(AM$3&gt;=Projects!$I$10,AM$3&lt;=Projects!$W$10),Projects!$X$10,0)</f>
        <v>0</v>
      </c>
      <c r="AN88" s="125">
        <f>IF(AND(AN$3&gt;=Projects!$I$10,AN$3&lt;=Projects!$W$10),Projects!$X$10,0)</f>
        <v>0</v>
      </c>
      <c r="AO88" s="125">
        <f>IF(AND(AO$3&gt;=Projects!$I$10,AO$3&lt;=Projects!$W$10),Projects!$X$10,0)</f>
        <v>0</v>
      </c>
      <c r="AP88" s="125">
        <f>IF(AND(AP$3&gt;=Projects!$I$10,AP$3&lt;=Projects!$W$10),Projects!$X$10,0)</f>
        <v>0</v>
      </c>
      <c r="AQ88" s="125">
        <f>IF(AND(AQ$3&gt;=Projects!$I$10,AQ$3&lt;=Projects!$W$10),Projects!$X$10,0)</f>
        <v>0</v>
      </c>
      <c r="AR88" s="125">
        <f>IF(AND(AR$3&gt;=Projects!$I$10,AR$3&lt;=Projects!$W$10),Projects!$X$10,0)</f>
        <v>0</v>
      </c>
      <c r="AS88" s="125">
        <f>IF(AND(AS$3&gt;=Projects!$I$10,AS$3&lt;=Projects!$W$10),Projects!$X$10,0)</f>
        <v>0</v>
      </c>
      <c r="AT88" s="125">
        <f>IF(AND(AT$3&gt;=Projects!$I$10,AT$3&lt;=Projects!$W$10),Projects!$X$10,0)</f>
        <v>0</v>
      </c>
      <c r="AU88" s="125">
        <f>IF(AND(AU$3&gt;=Projects!$I$10,AU$3&lt;=Projects!$W$10),Projects!$X$10,0)</f>
        <v>0</v>
      </c>
      <c r="AV88" s="125">
        <f>IF(AND(AV$3&gt;=Projects!$I$10,AV$3&lt;=Projects!$W$10),Projects!$X$10,0)</f>
        <v>0</v>
      </c>
      <c r="AW88" s="125">
        <f>IF(AND(AW$3&gt;=Projects!$I$10,AW$3&lt;=Projects!$W$10),Projects!$X$10,0)</f>
        <v>0</v>
      </c>
      <c r="AX88" s="125">
        <f>IF(AND(AX$3&gt;=Projects!$I$10,AX$3&lt;=Projects!$W$10),Projects!$X$10,0)</f>
        <v>0</v>
      </c>
    </row>
    <row r="89" spans="1:50" ht="6" customHeight="1" outlineLevel="1" x14ac:dyDescent="0.25">
      <c r="A89" s="18"/>
      <c r="B89" s="147"/>
      <c r="C89" s="18"/>
      <c r="D89" s="20"/>
      <c r="E89" s="49"/>
      <c r="F89" s="50"/>
      <c r="G89" s="50"/>
      <c r="H89" s="50"/>
      <c r="I89" s="50"/>
      <c r="J89" s="50"/>
      <c r="K89" s="50"/>
      <c r="L89" s="50"/>
      <c r="M89" s="50"/>
      <c r="N89" s="50"/>
      <c r="O89" s="50"/>
      <c r="P89" s="50"/>
      <c r="Q89" s="50"/>
      <c r="R89" s="50"/>
      <c r="S89" s="50"/>
      <c r="T89" s="50"/>
      <c r="U89" s="50"/>
      <c r="V89" s="50"/>
      <c r="W89" s="50"/>
      <c r="X89" s="50"/>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row>
    <row r="90" spans="1:50" outlineLevel="1" x14ac:dyDescent="0.25">
      <c r="A90" s="18"/>
      <c r="B90" s="147"/>
      <c r="C90" s="194" t="s">
        <v>96</v>
      </c>
      <c r="D90" s="195"/>
      <c r="E90" s="24">
        <f>E83-E85</f>
        <v>0</v>
      </c>
      <c r="F90" s="24">
        <f t="shared" ref="F90:X90" si="483">F83-F85</f>
        <v>0</v>
      </c>
      <c r="G90" s="24">
        <f t="shared" si="483"/>
        <v>0</v>
      </c>
      <c r="H90" s="24">
        <f t="shared" si="483"/>
        <v>0</v>
      </c>
      <c r="I90" s="24">
        <f t="shared" si="483"/>
        <v>0</v>
      </c>
      <c r="J90" s="24">
        <f t="shared" si="483"/>
        <v>0</v>
      </c>
      <c r="K90" s="24">
        <f t="shared" si="483"/>
        <v>0</v>
      </c>
      <c r="L90" s="24">
        <f t="shared" si="483"/>
        <v>0</v>
      </c>
      <c r="M90" s="24">
        <f t="shared" si="483"/>
        <v>0</v>
      </c>
      <c r="N90" s="24">
        <f t="shared" si="483"/>
        <v>0</v>
      </c>
      <c r="O90" s="24">
        <f t="shared" si="483"/>
        <v>0</v>
      </c>
      <c r="P90" s="24">
        <f t="shared" si="483"/>
        <v>0</v>
      </c>
      <c r="Q90" s="24">
        <f t="shared" si="483"/>
        <v>0</v>
      </c>
      <c r="R90" s="24">
        <f t="shared" si="483"/>
        <v>0</v>
      </c>
      <c r="S90" s="24">
        <f t="shared" si="483"/>
        <v>0</v>
      </c>
      <c r="T90" s="24">
        <f t="shared" si="483"/>
        <v>0</v>
      </c>
      <c r="U90" s="24">
        <f t="shared" si="483"/>
        <v>0</v>
      </c>
      <c r="V90" s="24">
        <f t="shared" si="483"/>
        <v>0</v>
      </c>
      <c r="W90" s="24">
        <f t="shared" si="483"/>
        <v>0</v>
      </c>
      <c r="X90" s="48">
        <f t="shared" si="483"/>
        <v>0</v>
      </c>
      <c r="Y90" s="124">
        <f t="shared" ref="Y90:AO90" si="484">Y83-Y85</f>
        <v>0</v>
      </c>
      <c r="Z90" s="124">
        <f t="shared" si="484"/>
        <v>0</v>
      </c>
      <c r="AA90" s="124">
        <f t="shared" si="484"/>
        <v>0</v>
      </c>
      <c r="AB90" s="124">
        <f t="shared" si="484"/>
        <v>0</v>
      </c>
      <c r="AC90" s="124">
        <f t="shared" si="484"/>
        <v>0</v>
      </c>
      <c r="AD90" s="124">
        <f t="shared" si="484"/>
        <v>0</v>
      </c>
      <c r="AE90" s="124">
        <f t="shared" si="484"/>
        <v>0</v>
      </c>
      <c r="AF90" s="124">
        <f t="shared" si="484"/>
        <v>0</v>
      </c>
      <c r="AG90" s="124">
        <f t="shared" si="484"/>
        <v>0</v>
      </c>
      <c r="AH90" s="124">
        <f t="shared" si="484"/>
        <v>0</v>
      </c>
      <c r="AI90" s="124">
        <f t="shared" si="484"/>
        <v>0</v>
      </c>
      <c r="AJ90" s="124">
        <f t="shared" si="484"/>
        <v>0</v>
      </c>
      <c r="AK90" s="124">
        <f t="shared" si="484"/>
        <v>0</v>
      </c>
      <c r="AL90" s="124">
        <f t="shared" si="484"/>
        <v>0</v>
      </c>
      <c r="AM90" s="124">
        <f t="shared" si="484"/>
        <v>0</v>
      </c>
      <c r="AN90" s="124">
        <f t="shared" si="484"/>
        <v>0</v>
      </c>
      <c r="AO90" s="124">
        <f t="shared" si="484"/>
        <v>0</v>
      </c>
      <c r="AP90" s="124">
        <f t="shared" ref="AP90:AX90" si="485">AP83-AP85</f>
        <v>0</v>
      </c>
      <c r="AQ90" s="124">
        <f t="shared" si="485"/>
        <v>0</v>
      </c>
      <c r="AR90" s="124">
        <f t="shared" si="485"/>
        <v>0</v>
      </c>
      <c r="AS90" s="124">
        <f t="shared" si="485"/>
        <v>0</v>
      </c>
      <c r="AT90" s="124">
        <f t="shared" si="485"/>
        <v>0</v>
      </c>
      <c r="AU90" s="124">
        <f t="shared" si="485"/>
        <v>0</v>
      </c>
      <c r="AV90" s="124">
        <f t="shared" si="485"/>
        <v>0</v>
      </c>
      <c r="AW90" s="124">
        <f t="shared" si="485"/>
        <v>0</v>
      </c>
      <c r="AX90" s="124">
        <f t="shared" si="485"/>
        <v>0</v>
      </c>
    </row>
    <row r="91" spans="1:50" outlineLevel="1" x14ac:dyDescent="0.25">
      <c r="A91" s="18"/>
      <c r="B91" s="147"/>
      <c r="C91" s="194" t="s">
        <v>97</v>
      </c>
      <c r="D91" s="195"/>
      <c r="E91" s="24">
        <f>E90</f>
        <v>0</v>
      </c>
      <c r="F91" s="24">
        <f>E91+F90</f>
        <v>0</v>
      </c>
      <c r="G91" s="24">
        <f t="shared" ref="G91" si="486">F91+G90</f>
        <v>0</v>
      </c>
      <c r="H91" s="24">
        <f t="shared" ref="H91" si="487">G91+H90</f>
        <v>0</v>
      </c>
      <c r="I91" s="24">
        <f t="shared" ref="I91" si="488">H91+I90</f>
        <v>0</v>
      </c>
      <c r="J91" s="24">
        <f t="shared" ref="J91" si="489">I91+J90</f>
        <v>0</v>
      </c>
      <c r="K91" s="24">
        <f t="shared" ref="K91" si="490">J91+K90</f>
        <v>0</v>
      </c>
      <c r="L91" s="24">
        <f t="shared" ref="L91" si="491">K91+L90</f>
        <v>0</v>
      </c>
      <c r="M91" s="24">
        <f t="shared" ref="M91" si="492">L91+M90</f>
        <v>0</v>
      </c>
      <c r="N91" s="24">
        <f t="shared" ref="N91" si="493">M91+N90</f>
        <v>0</v>
      </c>
      <c r="O91" s="24">
        <f t="shared" ref="O91" si="494">N91+O90</f>
        <v>0</v>
      </c>
      <c r="P91" s="24">
        <f t="shared" ref="P91" si="495">O91+P90</f>
        <v>0</v>
      </c>
      <c r="Q91" s="24">
        <f t="shared" ref="Q91" si="496">P91+Q90</f>
        <v>0</v>
      </c>
      <c r="R91" s="24">
        <f t="shared" ref="R91" si="497">Q91+R90</f>
        <v>0</v>
      </c>
      <c r="S91" s="24">
        <f t="shared" ref="S91" si="498">R91+S90</f>
        <v>0</v>
      </c>
      <c r="T91" s="24">
        <f t="shared" ref="T91" si="499">S91+T90</f>
        <v>0</v>
      </c>
      <c r="U91" s="24">
        <f t="shared" ref="U91" si="500">T91+U90</f>
        <v>0</v>
      </c>
      <c r="V91" s="24">
        <f t="shared" ref="V91" si="501">U91+V90</f>
        <v>0</v>
      </c>
      <c r="W91" s="24">
        <f t="shared" ref="W91" si="502">V91+W90</f>
        <v>0</v>
      </c>
      <c r="X91" s="36">
        <f t="shared" ref="X91" si="503">W91+X90</f>
        <v>0</v>
      </c>
      <c r="Y91" s="124">
        <f t="shared" ref="Y91" si="504">X91+Y90</f>
        <v>0</v>
      </c>
      <c r="Z91" s="124">
        <f t="shared" ref="Z91" si="505">Y91+Z90</f>
        <v>0</v>
      </c>
      <c r="AA91" s="124">
        <f t="shared" ref="AA91" si="506">Z91+AA90</f>
        <v>0</v>
      </c>
      <c r="AB91" s="124">
        <f t="shared" ref="AB91" si="507">AA91+AB90</f>
        <v>0</v>
      </c>
      <c r="AC91" s="124">
        <f t="shared" ref="AC91" si="508">AB91+AC90</f>
        <v>0</v>
      </c>
      <c r="AD91" s="124">
        <f t="shared" ref="AD91" si="509">AC91+AD90</f>
        <v>0</v>
      </c>
      <c r="AE91" s="124">
        <f t="shared" ref="AE91" si="510">AD91+AE90</f>
        <v>0</v>
      </c>
      <c r="AF91" s="124">
        <f t="shared" ref="AF91" si="511">AE91+AF90</f>
        <v>0</v>
      </c>
      <c r="AG91" s="124">
        <f t="shared" ref="AG91" si="512">AF91+AG90</f>
        <v>0</v>
      </c>
      <c r="AH91" s="124">
        <f t="shared" ref="AH91" si="513">AG91+AH90</f>
        <v>0</v>
      </c>
      <c r="AI91" s="124">
        <f t="shared" ref="AI91" si="514">AH91+AI90</f>
        <v>0</v>
      </c>
      <c r="AJ91" s="124">
        <f t="shared" ref="AJ91" si="515">AI91+AJ90</f>
        <v>0</v>
      </c>
      <c r="AK91" s="124">
        <f t="shared" ref="AK91" si="516">AJ91+AK90</f>
        <v>0</v>
      </c>
      <c r="AL91" s="124">
        <f t="shared" ref="AL91" si="517">AK91+AL90</f>
        <v>0</v>
      </c>
      <c r="AM91" s="124">
        <f t="shared" ref="AM91" si="518">AL91+AM90</f>
        <v>0</v>
      </c>
      <c r="AN91" s="124">
        <f t="shared" ref="AN91" si="519">AM91+AN90</f>
        <v>0</v>
      </c>
      <c r="AO91" s="124">
        <f t="shared" ref="AO91" si="520">AN91+AO90</f>
        <v>0</v>
      </c>
      <c r="AP91" s="124">
        <f t="shared" ref="AP91" si="521">AO91+AP90</f>
        <v>0</v>
      </c>
      <c r="AQ91" s="124">
        <f t="shared" ref="AQ91" si="522">AP91+AQ90</f>
        <v>0</v>
      </c>
      <c r="AR91" s="124">
        <f t="shared" ref="AR91" si="523">AQ91+AR90</f>
        <v>0</v>
      </c>
      <c r="AS91" s="124">
        <f t="shared" ref="AS91" si="524">AR91+AS90</f>
        <v>0</v>
      </c>
      <c r="AT91" s="124">
        <f t="shared" ref="AT91" si="525">AS91+AT90</f>
        <v>0</v>
      </c>
      <c r="AU91" s="124">
        <f t="shared" ref="AU91" si="526">AT91+AU90</f>
        <v>0</v>
      </c>
      <c r="AV91" s="124">
        <f t="shared" ref="AV91" si="527">AU91+AV90</f>
        <v>0</v>
      </c>
      <c r="AW91" s="124">
        <f t="shared" ref="AW91" si="528">AV91+AW90</f>
        <v>0</v>
      </c>
      <c r="AX91" s="124">
        <f t="shared" ref="AX91" si="529">AW91+AX90</f>
        <v>0</v>
      </c>
    </row>
    <row r="92" spans="1:50" ht="7.5" customHeight="1" outlineLevel="1" x14ac:dyDescent="0.25">
      <c r="A92" s="18"/>
      <c r="B92" s="147"/>
      <c r="C92" s="65"/>
      <c r="D92" s="66"/>
      <c r="E92" s="67"/>
      <c r="F92" s="68"/>
      <c r="G92" s="68"/>
      <c r="H92" s="68"/>
      <c r="I92" s="68"/>
      <c r="J92" s="68"/>
      <c r="K92" s="68"/>
      <c r="L92" s="68"/>
      <c r="M92" s="68"/>
      <c r="N92" s="68"/>
      <c r="O92" s="68"/>
      <c r="P92" s="68"/>
      <c r="Q92" s="68"/>
      <c r="R92" s="68"/>
      <c r="S92" s="68"/>
      <c r="T92" s="68"/>
      <c r="U92" s="68"/>
      <c r="V92" s="68"/>
      <c r="W92" s="68"/>
      <c r="X92" s="68"/>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row>
    <row r="93" spans="1:50" outlineLevel="1" x14ac:dyDescent="0.25">
      <c r="A93" s="18"/>
      <c r="B93" s="147"/>
      <c r="C93" s="194" t="s">
        <v>26</v>
      </c>
      <c r="D93" s="195"/>
      <c r="E93" s="24">
        <f t="shared" ref="E93:X93" si="530">E85+E86-E87+E88</f>
        <v>0</v>
      </c>
      <c r="F93" s="26">
        <f t="shared" si="530"/>
        <v>0</v>
      </c>
      <c r="G93" s="26">
        <f t="shared" si="530"/>
        <v>0</v>
      </c>
      <c r="H93" s="38">
        <f t="shared" si="530"/>
        <v>0</v>
      </c>
      <c r="I93" s="24">
        <f t="shared" si="530"/>
        <v>0</v>
      </c>
      <c r="J93" s="24">
        <f t="shared" si="530"/>
        <v>0</v>
      </c>
      <c r="K93" s="24">
        <f t="shared" si="530"/>
        <v>0</v>
      </c>
      <c r="L93" s="24">
        <f t="shared" si="530"/>
        <v>0</v>
      </c>
      <c r="M93" s="24">
        <f t="shared" si="530"/>
        <v>0</v>
      </c>
      <c r="N93" s="24">
        <f t="shared" si="530"/>
        <v>0</v>
      </c>
      <c r="O93" s="24">
        <f t="shared" si="530"/>
        <v>0</v>
      </c>
      <c r="P93" s="24">
        <f t="shared" si="530"/>
        <v>0</v>
      </c>
      <c r="Q93" s="24">
        <f t="shared" si="530"/>
        <v>0</v>
      </c>
      <c r="R93" s="24">
        <f t="shared" si="530"/>
        <v>0</v>
      </c>
      <c r="S93" s="24">
        <f t="shared" si="530"/>
        <v>0</v>
      </c>
      <c r="T93" s="24">
        <f t="shared" si="530"/>
        <v>0</v>
      </c>
      <c r="U93" s="24">
        <f t="shared" si="530"/>
        <v>0</v>
      </c>
      <c r="V93" s="24">
        <f t="shared" si="530"/>
        <v>0</v>
      </c>
      <c r="W93" s="24">
        <f t="shared" si="530"/>
        <v>0</v>
      </c>
      <c r="X93" s="48">
        <f t="shared" si="530"/>
        <v>0</v>
      </c>
      <c r="Y93" s="124">
        <f t="shared" ref="Y93:AO93" si="531">Y85+Y86-Y87+Y88</f>
        <v>0</v>
      </c>
      <c r="Z93" s="124">
        <f t="shared" si="531"/>
        <v>0</v>
      </c>
      <c r="AA93" s="124">
        <f t="shared" si="531"/>
        <v>0</v>
      </c>
      <c r="AB93" s="124">
        <f t="shared" si="531"/>
        <v>0</v>
      </c>
      <c r="AC93" s="124">
        <f t="shared" si="531"/>
        <v>0</v>
      </c>
      <c r="AD93" s="124">
        <f t="shared" si="531"/>
        <v>0</v>
      </c>
      <c r="AE93" s="124">
        <f t="shared" si="531"/>
        <v>0</v>
      </c>
      <c r="AF93" s="124">
        <f t="shared" si="531"/>
        <v>0</v>
      </c>
      <c r="AG93" s="124">
        <f t="shared" si="531"/>
        <v>0</v>
      </c>
      <c r="AH93" s="124">
        <f t="shared" si="531"/>
        <v>0</v>
      </c>
      <c r="AI93" s="124">
        <f t="shared" si="531"/>
        <v>0</v>
      </c>
      <c r="AJ93" s="124">
        <f t="shared" si="531"/>
        <v>0</v>
      </c>
      <c r="AK93" s="124">
        <f t="shared" si="531"/>
        <v>0</v>
      </c>
      <c r="AL93" s="124">
        <f t="shared" si="531"/>
        <v>0</v>
      </c>
      <c r="AM93" s="124">
        <f t="shared" si="531"/>
        <v>0</v>
      </c>
      <c r="AN93" s="124">
        <f t="shared" si="531"/>
        <v>0</v>
      </c>
      <c r="AO93" s="124">
        <f t="shared" si="531"/>
        <v>0</v>
      </c>
      <c r="AP93" s="124">
        <f t="shared" ref="AP93:AX93" si="532">AP85+AP86-AP87+AP88</f>
        <v>0</v>
      </c>
      <c r="AQ93" s="124">
        <f t="shared" si="532"/>
        <v>0</v>
      </c>
      <c r="AR93" s="124">
        <f t="shared" si="532"/>
        <v>0</v>
      </c>
      <c r="AS93" s="124">
        <f t="shared" si="532"/>
        <v>0</v>
      </c>
      <c r="AT93" s="124">
        <f t="shared" si="532"/>
        <v>0</v>
      </c>
      <c r="AU93" s="124">
        <f t="shared" si="532"/>
        <v>0</v>
      </c>
      <c r="AV93" s="124">
        <f t="shared" si="532"/>
        <v>0</v>
      </c>
      <c r="AW93" s="124">
        <f t="shared" si="532"/>
        <v>0</v>
      </c>
      <c r="AX93" s="124">
        <f t="shared" si="532"/>
        <v>0</v>
      </c>
    </row>
    <row r="94" spans="1:50" outlineLevel="1" x14ac:dyDescent="0.25">
      <c r="A94" s="18"/>
      <c r="B94" s="147"/>
      <c r="C94" s="194" t="s">
        <v>27</v>
      </c>
      <c r="D94" s="195"/>
      <c r="E94" s="35">
        <f>E93</f>
        <v>0</v>
      </c>
      <c r="F94" s="36">
        <f>E94+F93</f>
        <v>0</v>
      </c>
      <c r="G94" s="36">
        <f t="shared" ref="G94" si="533">F94+G93</f>
        <v>0</v>
      </c>
      <c r="H94" s="37">
        <f t="shared" ref="H94" si="534">G94+H93</f>
        <v>0</v>
      </c>
      <c r="I94" s="35">
        <f t="shared" ref="I94" si="535">H94+I93</f>
        <v>0</v>
      </c>
      <c r="J94" s="35">
        <f t="shared" ref="J94" si="536">I94+J93</f>
        <v>0</v>
      </c>
      <c r="K94" s="35">
        <f t="shared" ref="K94" si="537">J94+K93</f>
        <v>0</v>
      </c>
      <c r="L94" s="35">
        <f t="shared" ref="L94" si="538">K94+L93</f>
        <v>0</v>
      </c>
      <c r="M94" s="35">
        <f t="shared" ref="M94" si="539">L94+M93</f>
        <v>0</v>
      </c>
      <c r="N94" s="35">
        <f t="shared" ref="N94" si="540">M94+N93</f>
        <v>0</v>
      </c>
      <c r="O94" s="35">
        <f t="shared" ref="O94" si="541">N94+O93</f>
        <v>0</v>
      </c>
      <c r="P94" s="35">
        <f t="shared" ref="P94" si="542">O94+P93</f>
        <v>0</v>
      </c>
      <c r="Q94" s="35">
        <f t="shared" ref="Q94" si="543">P94+Q93</f>
        <v>0</v>
      </c>
      <c r="R94" s="35">
        <f t="shared" ref="R94" si="544">Q94+R93</f>
        <v>0</v>
      </c>
      <c r="S94" s="35">
        <f t="shared" ref="S94" si="545">R94+S93</f>
        <v>0</v>
      </c>
      <c r="T94" s="35">
        <f t="shared" ref="T94" si="546">S94+T93</f>
        <v>0</v>
      </c>
      <c r="U94" s="35">
        <f t="shared" ref="U94" si="547">T94+U93</f>
        <v>0</v>
      </c>
      <c r="V94" s="35">
        <f t="shared" ref="V94" si="548">U94+V93</f>
        <v>0</v>
      </c>
      <c r="W94" s="35">
        <f t="shared" ref="W94" si="549">V94+W93</f>
        <v>0</v>
      </c>
      <c r="X94" s="36">
        <f t="shared" ref="X94" si="550">W94+X93</f>
        <v>0</v>
      </c>
      <c r="Y94" s="124">
        <f t="shared" ref="Y94" si="551">X94+Y93</f>
        <v>0</v>
      </c>
      <c r="Z94" s="124">
        <f t="shared" ref="Z94" si="552">Y94+Z93</f>
        <v>0</v>
      </c>
      <c r="AA94" s="124">
        <f t="shared" ref="AA94" si="553">Z94+AA93</f>
        <v>0</v>
      </c>
      <c r="AB94" s="124">
        <f t="shared" ref="AB94" si="554">AA94+AB93</f>
        <v>0</v>
      </c>
      <c r="AC94" s="124">
        <f t="shared" ref="AC94" si="555">AB94+AC93</f>
        <v>0</v>
      </c>
      <c r="AD94" s="124">
        <f t="shared" ref="AD94" si="556">AC94+AD93</f>
        <v>0</v>
      </c>
      <c r="AE94" s="124">
        <f t="shared" ref="AE94" si="557">AD94+AE93</f>
        <v>0</v>
      </c>
      <c r="AF94" s="124">
        <f t="shared" ref="AF94" si="558">AE94+AF93</f>
        <v>0</v>
      </c>
      <c r="AG94" s="124">
        <f t="shared" ref="AG94" si="559">AF94+AG93</f>
        <v>0</v>
      </c>
      <c r="AH94" s="124">
        <f t="shared" ref="AH94" si="560">AG94+AH93</f>
        <v>0</v>
      </c>
      <c r="AI94" s="124">
        <f t="shared" ref="AI94" si="561">AH94+AI93</f>
        <v>0</v>
      </c>
      <c r="AJ94" s="124">
        <f t="shared" ref="AJ94" si="562">AI94+AJ93</f>
        <v>0</v>
      </c>
      <c r="AK94" s="124">
        <f t="shared" ref="AK94" si="563">AJ94+AK93</f>
        <v>0</v>
      </c>
      <c r="AL94" s="124">
        <f t="shared" ref="AL94" si="564">AK94+AL93</f>
        <v>0</v>
      </c>
      <c r="AM94" s="124">
        <f t="shared" ref="AM94" si="565">AL94+AM93</f>
        <v>0</v>
      </c>
      <c r="AN94" s="124">
        <f t="shared" ref="AN94" si="566">AM94+AN93</f>
        <v>0</v>
      </c>
      <c r="AO94" s="124">
        <f t="shared" ref="AO94" si="567">AN94+AO93</f>
        <v>0</v>
      </c>
      <c r="AP94" s="124">
        <f t="shared" ref="AP94" si="568">AO94+AP93</f>
        <v>0</v>
      </c>
      <c r="AQ94" s="124">
        <f t="shared" ref="AQ94" si="569">AP94+AQ93</f>
        <v>0</v>
      </c>
      <c r="AR94" s="124">
        <f t="shared" ref="AR94" si="570">AQ94+AR93</f>
        <v>0</v>
      </c>
      <c r="AS94" s="124">
        <f t="shared" ref="AS94" si="571">AR94+AS93</f>
        <v>0</v>
      </c>
      <c r="AT94" s="124">
        <f t="shared" ref="AT94" si="572">AS94+AT93</f>
        <v>0</v>
      </c>
      <c r="AU94" s="124">
        <f t="shared" ref="AU94" si="573">AT94+AU93</f>
        <v>0</v>
      </c>
      <c r="AV94" s="124">
        <f t="shared" ref="AV94" si="574">AU94+AV93</f>
        <v>0</v>
      </c>
      <c r="AW94" s="124">
        <f t="shared" ref="AW94" si="575">AV94+AW93</f>
        <v>0</v>
      </c>
      <c r="AX94" s="124">
        <f t="shared" ref="AX94" si="576">AW94+AX93</f>
        <v>0</v>
      </c>
    </row>
    <row r="95" spans="1:50" x14ac:dyDescent="0.25">
      <c r="A95" s="18"/>
      <c r="B95" s="22"/>
      <c r="C95" s="18"/>
      <c r="D95" s="18"/>
      <c r="E95" s="106"/>
      <c r="F95" s="106"/>
      <c r="G95" s="106"/>
      <c r="H95" s="106"/>
      <c r="I95" s="39"/>
      <c r="J95" s="106"/>
      <c r="K95" s="39"/>
      <c r="L95" s="106"/>
      <c r="M95" s="106"/>
      <c r="N95" s="106"/>
      <c r="O95" s="39"/>
      <c r="P95" s="106"/>
      <c r="Q95" s="106"/>
      <c r="R95" s="106"/>
      <c r="S95" s="39"/>
      <c r="T95" s="106"/>
      <c r="U95" s="106"/>
      <c r="V95" s="39"/>
      <c r="W95" s="106"/>
      <c r="X95" s="106"/>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row>
    <row r="96" spans="1:50" outlineLevel="1" x14ac:dyDescent="0.25">
      <c r="A96" s="18"/>
      <c r="B96" s="144" t="str">
        <f>IF(Projects!G11="","",Projects!G11)</f>
        <v/>
      </c>
      <c r="C96" s="194" t="s">
        <v>4</v>
      </c>
      <c r="D96" s="195"/>
      <c r="E96" s="96">
        <f>IF(AND(Projects!$I11&lt;='Cash Flow - Each Project'!E$3,Projects!$W$11&gt;='Cash Flow - Each Project'!E$3),Projects!$S11*((1+Projects!$T$11)^('Cash Flow - Each Project'!E$3-'Initial Setup'!$F$43)),0)</f>
        <v>0</v>
      </c>
      <c r="F96" s="96">
        <f>IF(AND(Projects!$I11&lt;='Cash Flow - Each Project'!F$3,Projects!$W$11&gt;='Cash Flow - Each Project'!F$3),Projects!$S11*((1+Projects!$T$11)^('Cash Flow - Each Project'!F$3-'Initial Setup'!$F$43)),0)</f>
        <v>0</v>
      </c>
      <c r="G96" s="96">
        <f>IF(AND(Projects!$I11&lt;='Cash Flow - Each Project'!G$3,Projects!$W$11&gt;='Cash Flow - Each Project'!G$3),Projects!$S11*((1+Projects!$T$11)^('Cash Flow - Each Project'!G$3-'Initial Setup'!$F$43)),0)</f>
        <v>0</v>
      </c>
      <c r="H96" s="96">
        <f>IF(AND(Projects!$I11&lt;='Cash Flow - Each Project'!H$3,Projects!$W$11&gt;='Cash Flow - Each Project'!H$3),Projects!$S11*((1+Projects!$T$11)^('Cash Flow - Each Project'!H$3-'Initial Setup'!$F$43)),0)</f>
        <v>0</v>
      </c>
      <c r="I96" s="96">
        <f>IF(AND(Projects!$I11&lt;='Cash Flow - Each Project'!I$3,Projects!$W$11&gt;='Cash Flow - Each Project'!I$3),Projects!$S11*((1+Projects!$T$11)^('Cash Flow - Each Project'!I$3-'Initial Setup'!$F$43)),0)</f>
        <v>0</v>
      </c>
      <c r="J96" s="96">
        <f>IF(AND(Projects!$I11&lt;='Cash Flow - Each Project'!J$3,Projects!$W$11&gt;='Cash Flow - Each Project'!J$3),Projects!$S11*((1+Projects!$T$11)^('Cash Flow - Each Project'!J$3-'Initial Setup'!$F$43)),0)</f>
        <v>0</v>
      </c>
      <c r="K96" s="96">
        <f>IF(AND(Projects!$I11&lt;='Cash Flow - Each Project'!K$3,Projects!$W$11&gt;='Cash Flow - Each Project'!K$3),Projects!$S11*((1+Projects!$T$11)^('Cash Flow - Each Project'!K$3-'Initial Setup'!$F$43)),0)</f>
        <v>0</v>
      </c>
      <c r="L96" s="96">
        <f>IF(AND(Projects!$I11&lt;='Cash Flow - Each Project'!L$3,Projects!$W$11&gt;='Cash Flow - Each Project'!L$3),Projects!$S11*((1+Projects!$T$11)^('Cash Flow - Each Project'!L$3-'Initial Setup'!$F$43)),0)</f>
        <v>0</v>
      </c>
      <c r="M96" s="96">
        <f>IF(AND(Projects!$I11&lt;='Cash Flow - Each Project'!M$3,Projects!$W$11&gt;='Cash Flow - Each Project'!M$3),Projects!$S11*((1+Projects!$T$11)^('Cash Flow - Each Project'!M$3-'Initial Setup'!$F$43)),0)</f>
        <v>0</v>
      </c>
      <c r="N96" s="96">
        <f>IF(AND(Projects!$I11&lt;='Cash Flow - Each Project'!N$3,Projects!$W$11&gt;='Cash Flow - Each Project'!N$3),Projects!$S11*((1+Projects!$T$11)^('Cash Flow - Each Project'!N$3-'Initial Setup'!$F$43)),0)</f>
        <v>0</v>
      </c>
      <c r="O96" s="96">
        <f>IF(AND(Projects!$I11&lt;='Cash Flow - Each Project'!O$3,Projects!$W$11&gt;='Cash Flow - Each Project'!O$3),Projects!$S11*((1+Projects!$T$11)^('Cash Flow - Each Project'!O$3-'Initial Setup'!$F$43)),0)</f>
        <v>0</v>
      </c>
      <c r="P96" s="96">
        <f>IF(AND(Projects!$I11&lt;='Cash Flow - Each Project'!P$3,Projects!$W$11&gt;='Cash Flow - Each Project'!P$3),Projects!$S11*((1+Projects!$T$11)^('Cash Flow - Each Project'!P$3-'Initial Setup'!$F$43)),0)</f>
        <v>0</v>
      </c>
      <c r="Q96" s="96">
        <f>IF(AND(Projects!$I11&lt;='Cash Flow - Each Project'!Q$3,Projects!$W$11&gt;='Cash Flow - Each Project'!Q$3),Projects!$S11*((1+Projects!$T$11)^('Cash Flow - Each Project'!Q$3-'Initial Setup'!$F$43)),0)</f>
        <v>0</v>
      </c>
      <c r="R96" s="96">
        <f>IF(AND(Projects!$I11&lt;='Cash Flow - Each Project'!R$3,Projects!$W$11&gt;='Cash Flow - Each Project'!R$3),Projects!$S11*((1+Projects!$T$11)^('Cash Flow - Each Project'!R$3-'Initial Setup'!$F$43)),0)</f>
        <v>0</v>
      </c>
      <c r="S96" s="96">
        <f>IF(AND(Projects!$I11&lt;='Cash Flow - Each Project'!S$3,Projects!$W$11&gt;='Cash Flow - Each Project'!S$3),Projects!$S11*((1+Projects!$T$11)^('Cash Flow - Each Project'!S$3-'Initial Setup'!$F$43)),0)</f>
        <v>0</v>
      </c>
      <c r="T96" s="96">
        <f>IF(AND(Projects!$I11&lt;='Cash Flow - Each Project'!T$3,Projects!$W$11&gt;='Cash Flow - Each Project'!T$3),Projects!$S11*((1+Projects!$T$11)^('Cash Flow - Each Project'!T$3-'Initial Setup'!$F$43)),0)</f>
        <v>0</v>
      </c>
      <c r="U96" s="96">
        <f>IF(AND(Projects!$I11&lt;='Cash Flow - Each Project'!U$3,Projects!$W$11&gt;='Cash Flow - Each Project'!U$3),Projects!$S11*((1+Projects!$T$11)^('Cash Flow - Each Project'!U$3-'Initial Setup'!$F$43)),0)</f>
        <v>0</v>
      </c>
      <c r="V96" s="96">
        <f>IF(AND(Projects!$I11&lt;='Cash Flow - Each Project'!V$3,Projects!$W$11&gt;='Cash Flow - Each Project'!V$3),Projects!$S11*((1+Projects!$T$11)^('Cash Flow - Each Project'!V$3-'Initial Setup'!$F$43)),0)</f>
        <v>0</v>
      </c>
      <c r="W96" s="96">
        <f>IF(AND(Projects!$I11&lt;='Cash Flow - Each Project'!W$3,Projects!$W$11&gt;='Cash Flow - Each Project'!W$3),Projects!$S11*((1+Projects!$T$11)^('Cash Flow - Each Project'!W$3-'Initial Setup'!$F$43)),0)</f>
        <v>0</v>
      </c>
      <c r="X96" s="41">
        <f>IF(AND(Projects!$I11&lt;='Cash Flow - Each Project'!X$3,Projects!$W$11&gt;='Cash Flow - Each Project'!X$3),Projects!$S11*((1+Projects!$T$11)^('Cash Flow - Each Project'!X$3-'Initial Setup'!$F$43)),0)</f>
        <v>0</v>
      </c>
      <c r="Y96" s="123">
        <f>IF(AND(Projects!$I11&lt;='Cash Flow - Each Project'!Y$3,Projects!$W$11&gt;='Cash Flow - Each Project'!Y$3),Projects!$S11*((1+Projects!$T$11)^('Cash Flow - Each Project'!Y$3-'Initial Setup'!$F$43)),0)</f>
        <v>0</v>
      </c>
      <c r="Z96" s="123">
        <f>IF(AND(Projects!$I11&lt;='Cash Flow - Each Project'!Z$3,Projects!$W$11&gt;='Cash Flow - Each Project'!Z$3),Projects!$S11*((1+Projects!$T$11)^('Cash Flow - Each Project'!Z$3-'Initial Setup'!$F$43)),0)</f>
        <v>0</v>
      </c>
      <c r="AA96" s="123">
        <f>IF(AND(Projects!$I11&lt;='Cash Flow - Each Project'!AA$3,Projects!$W$11&gt;='Cash Flow - Each Project'!AA$3),Projects!$S11*((1+Projects!$T$11)^('Cash Flow - Each Project'!AA$3-'Initial Setup'!$F$43)),0)</f>
        <v>0</v>
      </c>
      <c r="AB96" s="123">
        <f>IF(AND(Projects!$I11&lt;='Cash Flow - Each Project'!AB$3,Projects!$W$11&gt;='Cash Flow - Each Project'!AB$3),Projects!$S11*((1+Projects!$T$11)^('Cash Flow - Each Project'!AB$3-'Initial Setup'!$F$43)),0)</f>
        <v>0</v>
      </c>
      <c r="AC96" s="123">
        <f>IF(AND(Projects!$I11&lt;='Cash Flow - Each Project'!AC$3,Projects!$W$11&gt;='Cash Flow - Each Project'!AC$3),Projects!$S11*((1+Projects!$T$11)^('Cash Flow - Each Project'!AC$3-'Initial Setup'!$F$43)),0)</f>
        <v>0</v>
      </c>
      <c r="AD96" s="123">
        <f>IF(AND(Projects!$I11&lt;='Cash Flow - Each Project'!AD$3,Projects!$W$11&gt;='Cash Flow - Each Project'!AD$3),Projects!$S11*((1+Projects!$T$11)^('Cash Flow - Each Project'!AD$3-'Initial Setup'!$F$43)),0)</f>
        <v>0</v>
      </c>
      <c r="AE96" s="123">
        <f>IF(AND(Projects!$I11&lt;='Cash Flow - Each Project'!AE$3,Projects!$W$11&gt;='Cash Flow - Each Project'!AE$3),Projects!$S11*((1+Projects!$T$11)^('Cash Flow - Each Project'!AE$3-'Initial Setup'!$F$43)),0)</f>
        <v>0</v>
      </c>
      <c r="AF96" s="123">
        <f>IF(AND(Projects!$I11&lt;='Cash Flow - Each Project'!AF$3,Projects!$W$11&gt;='Cash Flow - Each Project'!AF$3),Projects!$S11*((1+Projects!$T$11)^('Cash Flow - Each Project'!AF$3-'Initial Setup'!$F$43)),0)</f>
        <v>0</v>
      </c>
      <c r="AG96" s="123">
        <f>IF(AND(Projects!$I11&lt;='Cash Flow - Each Project'!AG$3,Projects!$W$11&gt;='Cash Flow - Each Project'!AG$3),Projects!$S11*((1+Projects!$T$11)^('Cash Flow - Each Project'!AG$3-'Initial Setup'!$F$43)),0)</f>
        <v>0</v>
      </c>
      <c r="AH96" s="123">
        <f>IF(AND(Projects!$I11&lt;='Cash Flow - Each Project'!AH$3,Projects!$W$11&gt;='Cash Flow - Each Project'!AH$3),Projects!$S11*((1+Projects!$T$11)^('Cash Flow - Each Project'!AH$3-'Initial Setup'!$F$43)),0)</f>
        <v>0</v>
      </c>
      <c r="AI96" s="123">
        <f>IF(AND(Projects!$I11&lt;='Cash Flow - Each Project'!AI$3,Projects!$W$11&gt;='Cash Flow - Each Project'!AI$3),Projects!$S11*((1+Projects!$T$11)^('Cash Flow - Each Project'!AI$3-'Initial Setup'!$F$43)),0)</f>
        <v>0</v>
      </c>
      <c r="AJ96" s="123">
        <f>IF(AND(Projects!$I11&lt;='Cash Flow - Each Project'!AJ$3,Projects!$W$11&gt;='Cash Flow - Each Project'!AJ$3),Projects!$S11*((1+Projects!$T$11)^('Cash Flow - Each Project'!AJ$3-'Initial Setup'!$F$43)),0)</f>
        <v>0</v>
      </c>
      <c r="AK96" s="123">
        <f>IF(AND(Projects!$I11&lt;='Cash Flow - Each Project'!AK$3,Projects!$W$11&gt;='Cash Flow - Each Project'!AK$3),Projects!$S11*((1+Projects!$T$11)^('Cash Flow - Each Project'!AK$3-'Initial Setup'!$F$43)),0)</f>
        <v>0</v>
      </c>
      <c r="AL96" s="123">
        <f>IF(AND(Projects!$I11&lt;='Cash Flow - Each Project'!AL$3,Projects!$W$11&gt;='Cash Flow - Each Project'!AL$3),Projects!$S11*((1+Projects!$T$11)^('Cash Flow - Each Project'!AL$3-'Initial Setup'!$F$43)),0)</f>
        <v>0</v>
      </c>
      <c r="AM96" s="123">
        <f>IF(AND(Projects!$I11&lt;='Cash Flow - Each Project'!AM$3,Projects!$W$11&gt;='Cash Flow - Each Project'!AM$3),Projects!$S11*((1+Projects!$T$11)^('Cash Flow - Each Project'!AM$3-'Initial Setup'!$F$43)),0)</f>
        <v>0</v>
      </c>
      <c r="AN96" s="123">
        <f>IF(AND(Projects!$I11&lt;='Cash Flow - Each Project'!AN$3,Projects!$W$11&gt;='Cash Flow - Each Project'!AN$3),Projects!$S11*((1+Projects!$T$11)^('Cash Flow - Each Project'!AN$3-'Initial Setup'!$F$43)),0)</f>
        <v>0</v>
      </c>
      <c r="AO96" s="123">
        <f>IF(AND(Projects!$I11&lt;='Cash Flow - Each Project'!AO$3,Projects!$W$11&gt;='Cash Flow - Each Project'!AO$3),Projects!$S11*((1+Projects!$T$11)^('Cash Flow - Each Project'!AO$3-'Initial Setup'!$F$43)),0)</f>
        <v>0</v>
      </c>
      <c r="AP96" s="123">
        <f>IF(AND(Projects!$I11&lt;='Cash Flow - Each Project'!AP$3,Projects!$W$11&gt;='Cash Flow - Each Project'!AP$3),Projects!$S11*((1+Projects!$T$11)^('Cash Flow - Each Project'!AP$3-'Initial Setup'!$F$43)),0)</f>
        <v>0</v>
      </c>
      <c r="AQ96" s="123">
        <f>IF(AND(Projects!$I11&lt;='Cash Flow - Each Project'!AQ$3,Projects!$W$11&gt;='Cash Flow - Each Project'!AQ$3),Projects!$S11*((1+Projects!$T$11)^('Cash Flow - Each Project'!AQ$3-'Initial Setup'!$F$43)),0)</f>
        <v>0</v>
      </c>
      <c r="AR96" s="123">
        <f>IF(AND(Projects!$I11&lt;='Cash Flow - Each Project'!AR$3,Projects!$W$11&gt;='Cash Flow - Each Project'!AR$3),Projects!$S11*((1+Projects!$T$11)^('Cash Flow - Each Project'!AR$3-'Initial Setup'!$F$43)),0)</f>
        <v>0</v>
      </c>
      <c r="AS96" s="123">
        <f>IF(AND(Projects!$I11&lt;='Cash Flow - Each Project'!AS$3,Projects!$W$11&gt;='Cash Flow - Each Project'!AS$3),Projects!$S11*((1+Projects!$T$11)^('Cash Flow - Each Project'!AS$3-'Initial Setup'!$F$43)),0)</f>
        <v>0</v>
      </c>
      <c r="AT96" s="123">
        <f>IF(AND(Projects!$I11&lt;='Cash Flow - Each Project'!AT$3,Projects!$W$11&gt;='Cash Flow - Each Project'!AT$3),Projects!$S11*((1+Projects!$T$11)^('Cash Flow - Each Project'!AT$3-'Initial Setup'!$F$43)),0)</f>
        <v>0</v>
      </c>
      <c r="AU96" s="123">
        <f>IF(AND(Projects!$I11&lt;='Cash Flow - Each Project'!AU$3,Projects!$W$11&gt;='Cash Flow - Each Project'!AU$3),Projects!$S11*((1+Projects!$T$11)^('Cash Flow - Each Project'!AU$3-'Initial Setup'!$F$43)),0)</f>
        <v>0</v>
      </c>
      <c r="AV96" s="123">
        <f>IF(AND(Projects!$I11&lt;='Cash Flow - Each Project'!AV$3,Projects!$W$11&gt;='Cash Flow - Each Project'!AV$3),Projects!$S11*((1+Projects!$T$11)^('Cash Flow - Each Project'!AV$3-'Initial Setup'!$F$43)),0)</f>
        <v>0</v>
      </c>
      <c r="AW96" s="123">
        <f>IF(AND(Projects!$I11&lt;='Cash Flow - Each Project'!AW$3,Projects!$W$11&gt;='Cash Flow - Each Project'!AW$3),Projects!$S11*((1+Projects!$T$11)^('Cash Flow - Each Project'!AW$3-'Initial Setup'!$F$43)),0)</f>
        <v>0</v>
      </c>
      <c r="AX96" s="123">
        <f>IF(AND(Projects!$I11&lt;='Cash Flow - Each Project'!AX$3,Projects!$W$11&gt;='Cash Flow - Each Project'!AX$3),Projects!$S11*((1+Projects!$T$11)^('Cash Flow - Each Project'!AX$3-'Initial Setup'!$F$43)),0)</f>
        <v>0</v>
      </c>
    </row>
    <row r="97" spans="1:50" outlineLevel="1" x14ac:dyDescent="0.25">
      <c r="A97" s="18"/>
      <c r="B97" s="145"/>
      <c r="C97" s="194" t="s">
        <v>5</v>
      </c>
      <c r="D97" s="195"/>
      <c r="E97" s="108">
        <f t="shared" ref="E97" si="577">E96-E98</f>
        <v>0</v>
      </c>
      <c r="F97" s="108">
        <f t="shared" ref="F97:X97" si="578">F96-F98</f>
        <v>0</v>
      </c>
      <c r="G97" s="108">
        <f t="shared" si="578"/>
        <v>0</v>
      </c>
      <c r="H97" s="108">
        <f t="shared" si="578"/>
        <v>0</v>
      </c>
      <c r="I97" s="108">
        <f t="shared" si="578"/>
        <v>0</v>
      </c>
      <c r="J97" s="108">
        <f t="shared" si="578"/>
        <v>0</v>
      </c>
      <c r="K97" s="108">
        <f t="shared" si="578"/>
        <v>0</v>
      </c>
      <c r="L97" s="108">
        <f t="shared" si="578"/>
        <v>0</v>
      </c>
      <c r="M97" s="108">
        <f t="shared" si="578"/>
        <v>0</v>
      </c>
      <c r="N97" s="108">
        <f t="shared" si="578"/>
        <v>0</v>
      </c>
      <c r="O97" s="108">
        <f t="shared" si="578"/>
        <v>0</v>
      </c>
      <c r="P97" s="108">
        <f t="shared" si="578"/>
        <v>0</v>
      </c>
      <c r="Q97" s="108">
        <f t="shared" si="578"/>
        <v>0</v>
      </c>
      <c r="R97" s="108">
        <f t="shared" si="578"/>
        <v>0</v>
      </c>
      <c r="S97" s="108">
        <f t="shared" si="578"/>
        <v>0</v>
      </c>
      <c r="T97" s="108">
        <f t="shared" si="578"/>
        <v>0</v>
      </c>
      <c r="U97" s="108">
        <f t="shared" si="578"/>
        <v>0</v>
      </c>
      <c r="V97" s="108">
        <f t="shared" si="578"/>
        <v>0</v>
      </c>
      <c r="W97" s="108">
        <f t="shared" si="578"/>
        <v>0</v>
      </c>
      <c r="X97" s="25">
        <f t="shared" si="578"/>
        <v>0</v>
      </c>
      <c r="Y97" s="123">
        <f t="shared" ref="Y97:AO97" si="579">Y96-Y98</f>
        <v>0</v>
      </c>
      <c r="Z97" s="123">
        <f t="shared" si="579"/>
        <v>0</v>
      </c>
      <c r="AA97" s="123">
        <f t="shared" si="579"/>
        <v>0</v>
      </c>
      <c r="AB97" s="123">
        <f t="shared" si="579"/>
        <v>0</v>
      </c>
      <c r="AC97" s="123">
        <f t="shared" si="579"/>
        <v>0</v>
      </c>
      <c r="AD97" s="123">
        <f t="shared" si="579"/>
        <v>0</v>
      </c>
      <c r="AE97" s="123">
        <f t="shared" si="579"/>
        <v>0</v>
      </c>
      <c r="AF97" s="123">
        <f t="shared" si="579"/>
        <v>0</v>
      </c>
      <c r="AG97" s="123">
        <f t="shared" si="579"/>
        <v>0</v>
      </c>
      <c r="AH97" s="123">
        <f t="shared" si="579"/>
        <v>0</v>
      </c>
      <c r="AI97" s="123">
        <f t="shared" si="579"/>
        <v>0</v>
      </c>
      <c r="AJ97" s="123">
        <f t="shared" si="579"/>
        <v>0</v>
      </c>
      <c r="AK97" s="123">
        <f t="shared" si="579"/>
        <v>0</v>
      </c>
      <c r="AL97" s="123">
        <f t="shared" si="579"/>
        <v>0</v>
      </c>
      <c r="AM97" s="123">
        <f t="shared" si="579"/>
        <v>0</v>
      </c>
      <c r="AN97" s="123">
        <f t="shared" si="579"/>
        <v>0</v>
      </c>
      <c r="AO97" s="123">
        <f t="shared" si="579"/>
        <v>0</v>
      </c>
      <c r="AP97" s="123">
        <f t="shared" ref="AP97:AX97" si="580">AP96-AP98</f>
        <v>0</v>
      </c>
      <c r="AQ97" s="123">
        <f t="shared" si="580"/>
        <v>0</v>
      </c>
      <c r="AR97" s="123">
        <f t="shared" si="580"/>
        <v>0</v>
      </c>
      <c r="AS97" s="123">
        <f t="shared" si="580"/>
        <v>0</v>
      </c>
      <c r="AT97" s="123">
        <f t="shared" si="580"/>
        <v>0</v>
      </c>
      <c r="AU97" s="123">
        <f t="shared" si="580"/>
        <v>0</v>
      </c>
      <c r="AV97" s="123">
        <f t="shared" si="580"/>
        <v>0</v>
      </c>
      <c r="AW97" s="123">
        <f t="shared" si="580"/>
        <v>0</v>
      </c>
      <c r="AX97" s="123">
        <f t="shared" si="580"/>
        <v>0</v>
      </c>
    </row>
    <row r="98" spans="1:50" outlineLevel="1" x14ac:dyDescent="0.25">
      <c r="A98" s="18"/>
      <c r="B98" s="145"/>
      <c r="C98" s="194" t="s">
        <v>95</v>
      </c>
      <c r="D98" s="195"/>
      <c r="E98" s="107">
        <f>IFERROR((E96*Projects!$R$11*((1-Projects!$Y$11)^(E$3-Projects!$I$11)))*VLOOKUP(Projects!$H$11,'Initial Setup'!$E$46:$L$51,8,0),0)</f>
        <v>0</v>
      </c>
      <c r="F98" s="107">
        <f>IFERROR((F96*Projects!$R$11*((1-Projects!$Y$11)^(F$3-Projects!$I$11)))*VLOOKUP(Projects!$H$11,'Initial Setup'!$E$46:$L$51,8,0),0)</f>
        <v>0</v>
      </c>
      <c r="G98" s="107">
        <f>IFERROR((G96*Projects!$R$11*((1-Projects!$Y$11)^(G$3-Projects!$I$11)))*VLOOKUP(Projects!$H$11,'Initial Setup'!$E$46:$L$51,8,0),0)</f>
        <v>0</v>
      </c>
      <c r="H98" s="107">
        <f>IFERROR((H96*Projects!$R$11*((1-Projects!$Y$11)^(H$3-Projects!$I$11)))*VLOOKUP(Projects!$H$11,'Initial Setup'!$E$46:$L$51,8,0),0)</f>
        <v>0</v>
      </c>
      <c r="I98" s="107">
        <f>IFERROR((I96*Projects!$R$11*((1-Projects!$Y$11)^(I$3-Projects!$I$11)))*VLOOKUP(Projects!$H$11,'Initial Setup'!$E$46:$L$51,8,0),0)</f>
        <v>0</v>
      </c>
      <c r="J98" s="107">
        <f>IFERROR((J96*Projects!$R$11*((1-Projects!$Y$11)^(J$3-Projects!$I$11)))*VLOOKUP(Projects!$H$11,'Initial Setup'!$E$46:$L$51,8,0),0)</f>
        <v>0</v>
      </c>
      <c r="K98" s="107">
        <f>IFERROR((K96*Projects!$R$11*((1-Projects!$Y$11)^(K$3-Projects!$I$11)))*VLOOKUP(Projects!$H$11,'Initial Setup'!$E$46:$L$51,8,0),0)</f>
        <v>0</v>
      </c>
      <c r="L98" s="107">
        <f>IFERROR((L96*Projects!$R$11*((1-Projects!$Y$11)^(L$3-Projects!$I$11)))*VLOOKUP(Projects!$H$11,'Initial Setup'!$E$46:$L$51,8,0),0)</f>
        <v>0</v>
      </c>
      <c r="M98" s="107">
        <f>IFERROR((M96*Projects!$R$11*((1-Projects!$Y$11)^(M$3-Projects!$I$11)))*VLOOKUP(Projects!$H$11,'Initial Setup'!$E$46:$L$51,8,0),0)</f>
        <v>0</v>
      </c>
      <c r="N98" s="107">
        <f>IFERROR((N96*Projects!$R$11*((1-Projects!$Y$11)^(N$3-Projects!$I$11)))*VLOOKUP(Projects!$H$11,'Initial Setup'!$E$46:$L$51,8,0),0)</f>
        <v>0</v>
      </c>
      <c r="O98" s="107">
        <f>IFERROR((O96*Projects!$R$11*((1-Projects!$Y$11)^(O$3-Projects!$I$11)))*VLOOKUP(Projects!$H$11,'Initial Setup'!$E$46:$L$51,8,0),0)</f>
        <v>0</v>
      </c>
      <c r="P98" s="107">
        <f>IFERROR((P96*Projects!$R$11*((1-Projects!$Y$11)^(P$3-Projects!$I$11)))*VLOOKUP(Projects!$H$11,'Initial Setup'!$E$46:$L$51,8,0),0)</f>
        <v>0</v>
      </c>
      <c r="Q98" s="107">
        <f>IFERROR((Q96*Projects!$R$11*((1-Projects!$Y$11)^(Q$3-Projects!$I$11)))*VLOOKUP(Projects!$H$11,'Initial Setup'!$E$46:$L$51,8,0),0)</f>
        <v>0</v>
      </c>
      <c r="R98" s="107">
        <f>IFERROR((R96*Projects!$R$11*((1-Projects!$Y$11)^(R$3-Projects!$I$11)))*VLOOKUP(Projects!$H$11,'Initial Setup'!$E$46:$L$51,8,0),0)</f>
        <v>0</v>
      </c>
      <c r="S98" s="107">
        <f>IFERROR((S96*Projects!$R$11*((1-Projects!$Y$11)^(S$3-Projects!$I$11)))*VLOOKUP(Projects!$H$11,'Initial Setup'!$E$46:$L$51,8,0),0)</f>
        <v>0</v>
      </c>
      <c r="T98" s="107">
        <f>IFERROR((T96*Projects!$R$11*((1-Projects!$Y$11)^(T$3-Projects!$I$11)))*VLOOKUP(Projects!$H$11,'Initial Setup'!$E$46:$L$51,8,0),0)</f>
        <v>0</v>
      </c>
      <c r="U98" s="107">
        <f>IFERROR((U96*Projects!$R$11*((1-Projects!$Y$11)^(U$3-Projects!$I$11)))*VLOOKUP(Projects!$H$11,'Initial Setup'!$E$46:$L$51,8,0),0)</f>
        <v>0</v>
      </c>
      <c r="V98" s="107">
        <f>IFERROR((V96*Projects!$R$11*((1-Projects!$Y$11)^(V$3-Projects!$I$11)))*VLOOKUP(Projects!$H$11,'Initial Setup'!$E$46:$L$51,8,0),0)</f>
        <v>0</v>
      </c>
      <c r="W98" s="107">
        <f>IFERROR((W96*Projects!$R$11*((1-Projects!$Y$11)^(W$3-Projects!$I$11)))*VLOOKUP(Projects!$H$11,'Initial Setup'!$E$46:$L$51,8,0),0)</f>
        <v>0</v>
      </c>
      <c r="X98" s="45">
        <f>IFERROR((X96*Projects!$R$11*((1-Projects!$Y$11)^(X$3-Projects!$I$11)))*VLOOKUP(Projects!$H$11,'Initial Setup'!$E$46:$L$51,8,0),0)</f>
        <v>0</v>
      </c>
      <c r="Y98" s="123">
        <f>IFERROR((Y96*Projects!$R$11*((1-Projects!$Y$11)^(Y$3-Projects!$I$11)))*VLOOKUP(Projects!$H$11,'Initial Setup'!$E$46:$L$51,8,0),0)</f>
        <v>0</v>
      </c>
      <c r="Z98" s="123">
        <f>IFERROR((Z96*Projects!$R$11*((1-Projects!$Y$11)^(Z$3-Projects!$I$11)))*VLOOKUP(Projects!$H$11,'Initial Setup'!$E$46:$L$51,8,0),0)</f>
        <v>0</v>
      </c>
      <c r="AA98" s="123">
        <f>IFERROR((AA96*Projects!$R$11*((1-Projects!$Y$11)^(AA$3-Projects!$I$11)))*VLOOKUP(Projects!$H$11,'Initial Setup'!$E$46:$L$51,8,0),0)</f>
        <v>0</v>
      </c>
      <c r="AB98" s="123">
        <f>IFERROR((AB96*Projects!$R$11*((1-Projects!$Y$11)^(AB$3-Projects!$I$11)))*VLOOKUP(Projects!$H$11,'Initial Setup'!$E$46:$L$51,8,0),0)</f>
        <v>0</v>
      </c>
      <c r="AC98" s="123">
        <f>IFERROR((AC96*Projects!$R$11*((1-Projects!$Y$11)^(AC$3-Projects!$I$11)))*VLOOKUP(Projects!$H$11,'Initial Setup'!$E$46:$L$51,8,0),0)</f>
        <v>0</v>
      </c>
      <c r="AD98" s="123">
        <f>IFERROR((AD96*Projects!$R$11*((1-Projects!$Y$11)^(AD$3-Projects!$I$11)))*VLOOKUP(Projects!$H$11,'Initial Setup'!$E$46:$L$51,8,0),0)</f>
        <v>0</v>
      </c>
      <c r="AE98" s="123">
        <f>IFERROR((AE96*Projects!$R$11*((1-Projects!$Y$11)^(AE$3-Projects!$I$11)))*VLOOKUP(Projects!$H$11,'Initial Setup'!$E$46:$L$51,8,0),0)</f>
        <v>0</v>
      </c>
      <c r="AF98" s="123">
        <f>IFERROR((AF96*Projects!$R$11*((1-Projects!$Y$11)^(AF$3-Projects!$I$11)))*VLOOKUP(Projects!$H$11,'Initial Setup'!$E$46:$L$51,8,0),0)</f>
        <v>0</v>
      </c>
      <c r="AG98" s="123">
        <f>IFERROR((AG96*Projects!$R$11*((1-Projects!$Y$11)^(AG$3-Projects!$I$11)))*VLOOKUP(Projects!$H$11,'Initial Setup'!$E$46:$L$51,8,0),0)</f>
        <v>0</v>
      </c>
      <c r="AH98" s="123">
        <f>IFERROR((AH96*Projects!$R$11*((1-Projects!$Y$11)^(AH$3-Projects!$I$11)))*VLOOKUP(Projects!$H$11,'Initial Setup'!$E$46:$L$51,8,0),0)</f>
        <v>0</v>
      </c>
      <c r="AI98" s="123">
        <f>IFERROR((AI96*Projects!$R$11*((1-Projects!$Y$11)^(AI$3-Projects!$I$11)))*VLOOKUP(Projects!$H$11,'Initial Setup'!$E$46:$L$51,8,0),0)</f>
        <v>0</v>
      </c>
      <c r="AJ98" s="123">
        <f>IFERROR((AJ96*Projects!$R$11*((1-Projects!$Y$11)^(AJ$3-Projects!$I$11)))*VLOOKUP(Projects!$H$11,'Initial Setup'!$E$46:$L$51,8,0),0)</f>
        <v>0</v>
      </c>
      <c r="AK98" s="123">
        <f>IFERROR((AK96*Projects!$R$11*((1-Projects!$Y$11)^(AK$3-Projects!$I$11)))*VLOOKUP(Projects!$H$11,'Initial Setup'!$E$46:$L$51,8,0),0)</f>
        <v>0</v>
      </c>
      <c r="AL98" s="123">
        <f>IFERROR((AL96*Projects!$R$11*((1-Projects!$Y$11)^(AL$3-Projects!$I$11)))*VLOOKUP(Projects!$H$11,'Initial Setup'!$E$46:$L$51,8,0),0)</f>
        <v>0</v>
      </c>
      <c r="AM98" s="123">
        <f>IFERROR((AM96*Projects!$R$11*((1-Projects!$Y$11)^(AM$3-Projects!$I$11)))*VLOOKUP(Projects!$H$11,'Initial Setup'!$E$46:$L$51,8,0),0)</f>
        <v>0</v>
      </c>
      <c r="AN98" s="123">
        <f>IFERROR((AN96*Projects!$R$11*((1-Projects!$Y$11)^(AN$3-Projects!$I$11)))*VLOOKUP(Projects!$H$11,'Initial Setup'!$E$46:$L$51,8,0),0)</f>
        <v>0</v>
      </c>
      <c r="AO98" s="123">
        <f>IFERROR((AO96*Projects!$R$11*((1-Projects!$Y$11)^(AO$3-Projects!$I$11)))*VLOOKUP(Projects!$H$11,'Initial Setup'!$E$46:$L$51,8,0),0)</f>
        <v>0</v>
      </c>
      <c r="AP98" s="123">
        <f>IFERROR((AP96*Projects!$R$11*((1-Projects!$Y$11)^(AP$3-Projects!$I$11)))*VLOOKUP(Projects!$H$11,'Initial Setup'!$E$46:$L$51,8,0),0)</f>
        <v>0</v>
      </c>
      <c r="AQ98" s="123">
        <f>IFERROR((AQ96*Projects!$R$11*((1-Projects!$Y$11)^(AQ$3-Projects!$I$11)))*VLOOKUP(Projects!$H$11,'Initial Setup'!$E$46:$L$51,8,0),0)</f>
        <v>0</v>
      </c>
      <c r="AR98" s="123">
        <f>IFERROR((AR96*Projects!$R$11*((1-Projects!$Y$11)^(AR$3-Projects!$I$11)))*VLOOKUP(Projects!$H$11,'Initial Setup'!$E$46:$L$51,8,0),0)</f>
        <v>0</v>
      </c>
      <c r="AS98" s="123">
        <f>IFERROR((AS96*Projects!$R$11*((1-Projects!$Y$11)^(AS$3-Projects!$I$11)))*VLOOKUP(Projects!$H$11,'Initial Setup'!$E$46:$L$51,8,0),0)</f>
        <v>0</v>
      </c>
      <c r="AT98" s="123">
        <f>IFERROR((AT96*Projects!$R$11*((1-Projects!$Y$11)^(AT$3-Projects!$I$11)))*VLOOKUP(Projects!$H$11,'Initial Setup'!$E$46:$L$51,8,0),0)</f>
        <v>0</v>
      </c>
      <c r="AU98" s="123">
        <f>IFERROR((AU96*Projects!$R$11*((1-Projects!$Y$11)^(AU$3-Projects!$I$11)))*VLOOKUP(Projects!$H$11,'Initial Setup'!$E$46:$L$51,8,0),0)</f>
        <v>0</v>
      </c>
      <c r="AV98" s="123">
        <f>IFERROR((AV96*Projects!$R$11*((1-Projects!$Y$11)^(AV$3-Projects!$I$11)))*VLOOKUP(Projects!$H$11,'Initial Setup'!$E$46:$L$51,8,0),0)</f>
        <v>0</v>
      </c>
      <c r="AW98" s="123">
        <f>IFERROR((AW96*Projects!$R$11*((1-Projects!$Y$11)^(AW$3-Projects!$I$11)))*VLOOKUP(Projects!$H$11,'Initial Setup'!$E$46:$L$51,8,0),0)</f>
        <v>0</v>
      </c>
      <c r="AX98" s="123">
        <f>IFERROR((AX96*Projects!$R$11*((1-Projects!$Y$11)^(AX$3-Projects!$I$11)))*VLOOKUP(Projects!$H$11,'Initial Setup'!$E$46:$L$51,8,0),0)</f>
        <v>0</v>
      </c>
    </row>
    <row r="99" spans="1:50" ht="6" customHeight="1" outlineLevel="1" x14ac:dyDescent="0.25">
      <c r="A99" s="18"/>
      <c r="B99" s="145"/>
      <c r="C99" s="18"/>
      <c r="D99" s="18"/>
      <c r="E99" s="51"/>
      <c r="F99" s="50"/>
      <c r="G99" s="50"/>
      <c r="H99" s="50"/>
      <c r="I99" s="50"/>
      <c r="J99" s="50"/>
      <c r="K99" s="50"/>
      <c r="L99" s="50"/>
      <c r="M99" s="50"/>
      <c r="N99" s="50"/>
      <c r="O99" s="50"/>
      <c r="P99" s="50"/>
      <c r="Q99" s="50"/>
      <c r="R99" s="50"/>
      <c r="S99" s="50"/>
      <c r="T99" s="50"/>
      <c r="U99" s="50"/>
      <c r="V99" s="50"/>
      <c r="W99" s="50"/>
      <c r="X99" s="50"/>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row>
    <row r="100" spans="1:50" outlineLevel="1" x14ac:dyDescent="0.25">
      <c r="A100" s="18"/>
      <c r="B100" s="145"/>
      <c r="C100" s="23" t="str">
        <f>"AEC Reinvested ("&amp;TEXT(Projects!U11,"0%")&amp;" → "&amp;TEXT(Projects!V11,"0%")&amp;")"</f>
        <v>AEC Reinvested (0% → 0%)</v>
      </c>
      <c r="D100" s="104" t="s">
        <v>23</v>
      </c>
      <c r="E100" s="28">
        <f>MIN(E98*Projects!$U$11,IF(AND(IF(AND(E98*IF(D109&lt;=0,Projects!$U$11,Projects!$V$11)&gt;ABS(D109),D109&lt;0),MAX((D109*-1)-D103+0.001,E98*Projects!$V$11),E98*IF(D109&lt;=0,Projects!$U$11,Projects!$V$11))&lt;ABS(E103),E103&lt;0),ABS(E103),IF(AND(E98*IF(D109&lt;=0,Projects!$U$11,Projects!$V$11)&gt;ABS(D109),D109&lt;0),MAX((D109*-1)-D103+0.001,E98*Projects!$V$11),E98*IF(D109&lt;=0,Projects!$U$11,Projects!$V$11))))</f>
        <v>0</v>
      </c>
      <c r="F100" s="28">
        <f>MIN(F98*Projects!$U$11,IF(AND(IF(AND(F98*IF(E109&lt;=0,Projects!$U$11,Projects!$V$11)&gt;ABS(E109),E109&lt;0),MAX((E109*-1)-E103+0.001,F98*Projects!$V$11),F98*IF(E109&lt;=0,Projects!$U$11,Projects!$V$11))&lt;ABS(F103),F103&lt;0),ABS(F103),IF(AND(F98*IF(E109&lt;=0,Projects!$U$11,Projects!$V$11)&gt;ABS(E109),E109&lt;0),MAX((E109*-1)-E103+0.001,F98*Projects!$V$11),F98*IF(E109&lt;=0,Projects!$U$11,Projects!$V$11))))</f>
        <v>0</v>
      </c>
      <c r="G100" s="28">
        <f>MIN(G98*Projects!$U$11,IF(AND(IF(AND(G98*IF(F109&lt;=0,Projects!$U$11,Projects!$V$11)&gt;ABS(F109),F109&lt;0),MAX((F109*-1)-F103+0.001,G98*Projects!$V$11),G98*IF(F109&lt;=0,Projects!$U$11,Projects!$V$11))&lt;ABS(G103),G103&lt;0),ABS(G103),IF(AND(G98*IF(F109&lt;=0,Projects!$U$11,Projects!$V$11)&gt;ABS(F109),F109&lt;0),MAX((F109*-1)-F103+0.001,G98*Projects!$V$11),G98*IF(F109&lt;=0,Projects!$U$11,Projects!$V$11))))</f>
        <v>0</v>
      </c>
      <c r="H100" s="28">
        <f>MIN(H98*Projects!$U$11,IF(AND(IF(AND(H98*IF(G109&lt;=0,Projects!$U$11,Projects!$V$11)&gt;ABS(G109),G109&lt;0),MAX((G109*-1)-G103+0.001,H98*Projects!$V$11),H98*IF(G109&lt;=0,Projects!$U$11,Projects!$V$11))&lt;ABS(H103),H103&lt;0),ABS(H103),IF(AND(H98*IF(G109&lt;=0,Projects!$U$11,Projects!$V$11)&gt;ABS(G109),G109&lt;0),MAX((G109*-1)-G103+0.001,H98*Projects!$V$11),H98*IF(G109&lt;=0,Projects!$U$11,Projects!$V$11))))</f>
        <v>0</v>
      </c>
      <c r="I100" s="28">
        <f>MIN(I98*Projects!$U$11,IF(AND(IF(AND(I98*IF(H109&lt;=0,Projects!$U$11,Projects!$V$11)&gt;ABS(H109),H109&lt;0),MAX((H109*-1)-H103+0.001,I98*Projects!$V$11),I98*IF(H109&lt;=0,Projects!$U$11,Projects!$V$11))&lt;ABS(I103),I103&lt;0),ABS(I103),IF(AND(I98*IF(H109&lt;=0,Projects!$U$11,Projects!$V$11)&gt;ABS(H109),H109&lt;0),MAX((H109*-1)-H103+0.001,I98*Projects!$V$11),I98*IF(H109&lt;=0,Projects!$U$11,Projects!$V$11))))</f>
        <v>0</v>
      </c>
      <c r="J100" s="28">
        <f>MIN(J98*Projects!$U$11,IF(AND(IF(AND(J98*IF(I109&lt;=0,Projects!$U$11,Projects!$V$11)&gt;ABS(I109),I109&lt;0),MAX((I109*-1)-I103+0.001,J98*Projects!$V$11),J98*IF(I109&lt;=0,Projects!$U$11,Projects!$V$11))&lt;ABS(J103),J103&lt;0),ABS(J103),IF(AND(J98*IF(I109&lt;=0,Projects!$U$11,Projects!$V$11)&gt;ABS(I109),I109&lt;0),MAX((I109*-1)-I103+0.001,J98*Projects!$V$11),J98*IF(I109&lt;=0,Projects!$U$11,Projects!$V$11))))</f>
        <v>0</v>
      </c>
      <c r="K100" s="28">
        <f>MIN(K98*Projects!$U$11,IF(AND(IF(AND(K98*IF(J109&lt;=0,Projects!$U$11,Projects!$V$11)&gt;ABS(J109),J109&lt;0),MAX((J109*-1)-J103+0.001,K98*Projects!$V$11),K98*IF(J109&lt;=0,Projects!$U$11,Projects!$V$11))&lt;ABS(K103),K103&lt;0),ABS(K103),IF(AND(K98*IF(J109&lt;=0,Projects!$U$11,Projects!$V$11)&gt;ABS(J109),J109&lt;0),MAX((J109*-1)-J103+0.001,K98*Projects!$V$11),K98*IF(J109&lt;=0,Projects!$U$11,Projects!$V$11))))</f>
        <v>0</v>
      </c>
      <c r="L100" s="28">
        <f>MIN(L98*Projects!$U$11,IF(AND(IF(AND(L98*IF(K109&lt;=0,Projects!$U$11,Projects!$V$11)&gt;ABS(K109),K109&lt;0),MAX((K109*-1)-K103+0.001,L98*Projects!$V$11),L98*IF(K109&lt;=0,Projects!$U$11,Projects!$V$11))&lt;ABS(L103),L103&lt;0),ABS(L103),IF(AND(L98*IF(K109&lt;=0,Projects!$U$11,Projects!$V$11)&gt;ABS(K109),K109&lt;0),MAX((K109*-1)-K103+0.001,L98*Projects!$V$11),L98*IF(K109&lt;=0,Projects!$U$11,Projects!$V$11))))</f>
        <v>0</v>
      </c>
      <c r="M100" s="28">
        <f>MIN(M98*Projects!$U$11,IF(AND(IF(AND(M98*IF(L109&lt;=0,Projects!$U$11,Projects!$V$11)&gt;ABS(L109),L109&lt;0),MAX((L109*-1)-L103+0.001,M98*Projects!$V$11),M98*IF(L109&lt;=0,Projects!$U$11,Projects!$V$11))&lt;ABS(M103),M103&lt;0),ABS(M103),IF(AND(M98*IF(L109&lt;=0,Projects!$U$11,Projects!$V$11)&gt;ABS(L109),L109&lt;0),MAX((L109*-1)-L103+0.001,M98*Projects!$V$11),M98*IF(L109&lt;=0,Projects!$U$11,Projects!$V$11))))</f>
        <v>0</v>
      </c>
      <c r="N100" s="28">
        <f>MIN(N98*Projects!$U$11,IF(AND(IF(AND(N98*IF(M109&lt;=0,Projects!$U$11,Projects!$V$11)&gt;ABS(M109),M109&lt;0),MAX((M109*-1)-M103+0.001,N98*Projects!$V$11),N98*IF(M109&lt;=0,Projects!$U$11,Projects!$V$11))&lt;ABS(N103),N103&lt;0),ABS(N103),IF(AND(N98*IF(M109&lt;=0,Projects!$U$11,Projects!$V$11)&gt;ABS(M109),M109&lt;0),MAX((M109*-1)-M103+0.001,N98*Projects!$V$11),N98*IF(M109&lt;=0,Projects!$U$11,Projects!$V$11))))</f>
        <v>0</v>
      </c>
      <c r="O100" s="28">
        <f>MIN(O98*Projects!$U$11,IF(AND(IF(AND(O98*IF(N109&lt;=0,Projects!$U$11,Projects!$V$11)&gt;ABS(N109),N109&lt;0),MAX((N109*-1)-N103+0.001,O98*Projects!$V$11),O98*IF(N109&lt;=0,Projects!$U$11,Projects!$V$11))&lt;ABS(O103),O103&lt;0),ABS(O103),IF(AND(O98*IF(N109&lt;=0,Projects!$U$11,Projects!$V$11)&gt;ABS(N109),N109&lt;0),MAX((N109*-1)-N103+0.001,O98*Projects!$V$11),O98*IF(N109&lt;=0,Projects!$U$11,Projects!$V$11))))</f>
        <v>0</v>
      </c>
      <c r="P100" s="28">
        <f>MIN(P98*Projects!$U$11,IF(AND(IF(AND(P98*IF(O109&lt;=0,Projects!$U$11,Projects!$V$11)&gt;ABS(O109),O109&lt;0),MAX((O109*-1)-O103+0.001,P98*Projects!$V$11),P98*IF(O109&lt;=0,Projects!$U$11,Projects!$V$11))&lt;ABS(P103),P103&lt;0),ABS(P103),IF(AND(P98*IF(O109&lt;=0,Projects!$U$11,Projects!$V$11)&gt;ABS(O109),O109&lt;0),MAX((O109*-1)-O103+0.001,P98*Projects!$V$11),P98*IF(O109&lt;=0,Projects!$U$11,Projects!$V$11))))</f>
        <v>0</v>
      </c>
      <c r="Q100" s="28">
        <f>MIN(Q98*Projects!$U$11,IF(AND(IF(AND(Q98*IF(P109&lt;=0,Projects!$U$11,Projects!$V$11)&gt;ABS(P109),P109&lt;0),MAX((P109*-1)-P103+0.001,Q98*Projects!$V$11),Q98*IF(P109&lt;=0,Projects!$U$11,Projects!$V$11))&lt;ABS(Q103),Q103&lt;0),ABS(Q103),IF(AND(Q98*IF(P109&lt;=0,Projects!$U$11,Projects!$V$11)&gt;ABS(P109),P109&lt;0),MAX((P109*-1)-P103+0.001,Q98*Projects!$V$11),Q98*IF(P109&lt;=0,Projects!$U$11,Projects!$V$11))))</f>
        <v>0</v>
      </c>
      <c r="R100" s="28">
        <f>MIN(R98*Projects!$U$11,IF(AND(IF(AND(R98*IF(Q109&lt;=0,Projects!$U$11,Projects!$V$11)&gt;ABS(Q109),Q109&lt;0),MAX((Q109*-1)-Q103+0.001,R98*Projects!$V$11),R98*IF(Q109&lt;=0,Projects!$U$11,Projects!$V$11))&lt;ABS(R103),R103&lt;0),ABS(R103),IF(AND(R98*IF(Q109&lt;=0,Projects!$U$11,Projects!$V$11)&gt;ABS(Q109),Q109&lt;0),MAX((Q109*-1)-Q103+0.001,R98*Projects!$V$11),R98*IF(Q109&lt;=0,Projects!$U$11,Projects!$V$11))))</f>
        <v>0</v>
      </c>
      <c r="S100" s="28">
        <f>MIN(S98*Projects!$U$11,IF(AND(IF(AND(S98*IF(R109&lt;=0,Projects!$U$11,Projects!$V$11)&gt;ABS(R109),R109&lt;0),MAX((R109*-1)-R103+0.001,S98*Projects!$V$11),S98*IF(R109&lt;=0,Projects!$U$11,Projects!$V$11))&lt;ABS(S103),S103&lt;0),ABS(S103),IF(AND(S98*IF(R109&lt;=0,Projects!$U$11,Projects!$V$11)&gt;ABS(R109),R109&lt;0),MAX((R109*-1)-R103+0.001,S98*Projects!$V$11),S98*IF(R109&lt;=0,Projects!$U$11,Projects!$V$11))))</f>
        <v>0</v>
      </c>
      <c r="T100" s="28">
        <f>MIN(T98*Projects!$U$11,IF(AND(IF(AND(T98*IF(S109&lt;=0,Projects!$U$11,Projects!$V$11)&gt;ABS(S109),S109&lt;0),MAX((S109*-1)-S103+0.001,T98*Projects!$V$11),T98*IF(S109&lt;=0,Projects!$U$11,Projects!$V$11))&lt;ABS(T103),T103&lt;0),ABS(T103),IF(AND(T98*IF(S109&lt;=0,Projects!$U$11,Projects!$V$11)&gt;ABS(S109),S109&lt;0),MAX((S109*-1)-S103+0.001,T98*Projects!$V$11),T98*IF(S109&lt;=0,Projects!$U$11,Projects!$V$11))))</f>
        <v>0</v>
      </c>
      <c r="U100" s="28">
        <f>MIN(U98*Projects!$U$11,IF(AND(IF(AND(U98*IF(T109&lt;=0,Projects!$U$11,Projects!$V$11)&gt;ABS(T109),T109&lt;0),MAX((T109*-1)-T103+0.001,U98*Projects!$V$11),U98*IF(T109&lt;=0,Projects!$U$11,Projects!$V$11))&lt;ABS(U103),U103&lt;0),ABS(U103),IF(AND(U98*IF(T109&lt;=0,Projects!$U$11,Projects!$V$11)&gt;ABS(T109),T109&lt;0),MAX((T109*-1)-T103+0.001,U98*Projects!$V$11),U98*IF(T109&lt;=0,Projects!$U$11,Projects!$V$11))))</f>
        <v>0</v>
      </c>
      <c r="V100" s="28">
        <f>MIN(V98*Projects!$U$11,IF(AND(IF(AND(V98*IF(U109&lt;=0,Projects!$U$11,Projects!$V$11)&gt;ABS(U109),U109&lt;0),MAX((U109*-1)-U103+0.001,V98*Projects!$V$11),V98*IF(U109&lt;=0,Projects!$U$11,Projects!$V$11))&lt;ABS(V103),V103&lt;0),ABS(V103),IF(AND(V98*IF(U109&lt;=0,Projects!$U$11,Projects!$V$11)&gt;ABS(U109),U109&lt;0),MAX((U109*-1)-U103+0.001,V98*Projects!$V$11),V98*IF(U109&lt;=0,Projects!$U$11,Projects!$V$11))))</f>
        <v>0</v>
      </c>
      <c r="W100" s="28">
        <f>MIN(W98*Projects!$U$11,IF(AND(IF(AND(W98*IF(V109&lt;=0,Projects!$U$11,Projects!$V$11)&gt;ABS(V109),V109&lt;0),MAX((V109*-1)-V103+0.001,W98*Projects!$V$11),W98*IF(V109&lt;=0,Projects!$U$11,Projects!$V$11))&lt;ABS(W103),W103&lt;0),ABS(W103),IF(AND(W98*IF(V109&lt;=0,Projects!$U$11,Projects!$V$11)&gt;ABS(V109),V109&lt;0),MAX((V109*-1)-V103+0.001,W98*Projects!$V$11),W98*IF(V109&lt;=0,Projects!$U$11,Projects!$V$11))))</f>
        <v>0</v>
      </c>
      <c r="X100" s="96">
        <f>MIN(X98*Projects!$U$11,IF(AND(IF(AND(X98*IF(W109&lt;=0,Projects!$U$11,Projects!$V$11)&gt;ABS(W109),W109&lt;0),MAX((W109*-1)-W103+0.001,X98*Projects!$V$11),X98*IF(W109&lt;=0,Projects!$U$11,Projects!$V$11))&lt;ABS(X103),X103&lt;0),ABS(X103),IF(AND(X98*IF(W109&lt;=0,Projects!$U$11,Projects!$V$11)&gt;ABS(W109),W109&lt;0),MAX((W109*-1)-W103+0.001,X98*Projects!$V$11),X98*IF(W109&lt;=0,Projects!$U$11,Projects!$V$11))))</f>
        <v>0</v>
      </c>
      <c r="Y100" s="122">
        <f>MIN(Y98*Projects!$U$11,IF(AND(IF(AND(Y98*IF(X109&lt;=0,Projects!$U$11,Projects!$V$11)&gt;ABS(X109),X109&lt;0),MAX((X109*-1)-X103+0.001,Y98*Projects!$V$11),Y98*IF(X109&lt;=0,Projects!$U$11,Projects!$V$11))&lt;ABS(Y103),Y103&lt;0),ABS(Y103),IF(AND(Y98*IF(X109&lt;=0,Projects!$U$11,Projects!$V$11)&gt;ABS(X109),X109&lt;0),MAX((X109*-1)-X103+0.001,Y98*Projects!$V$11),Y98*IF(X109&lt;=0,Projects!$U$11,Projects!$V$11))))</f>
        <v>0</v>
      </c>
      <c r="Z100" s="122">
        <f>MIN(Z98*Projects!$U$11,IF(AND(IF(AND(Z98*IF(Y109&lt;=0,Projects!$U$11,Projects!$V$11)&gt;ABS(Y109),Y109&lt;0),MAX((Y109*-1)-Y103+0.001,Z98*Projects!$V$11),Z98*IF(Y109&lt;=0,Projects!$U$11,Projects!$V$11))&lt;ABS(Z103),Z103&lt;0),ABS(Z103),IF(AND(Z98*IF(Y109&lt;=0,Projects!$U$11,Projects!$V$11)&gt;ABS(Y109),Y109&lt;0),MAX((Y109*-1)-Y103+0.001,Z98*Projects!$V$11),Z98*IF(Y109&lt;=0,Projects!$U$11,Projects!$V$11))))</f>
        <v>0</v>
      </c>
      <c r="AA100" s="122">
        <f>MIN(AA98*Projects!$U$11,IF(AND(IF(AND(AA98*IF(Z109&lt;=0,Projects!$U$11,Projects!$V$11)&gt;ABS(Z109),Z109&lt;0),MAX((Z109*-1)-Z103+0.001,AA98*Projects!$V$11),AA98*IF(Z109&lt;=0,Projects!$U$11,Projects!$V$11))&lt;ABS(AA103),AA103&lt;0),ABS(AA103),IF(AND(AA98*IF(Z109&lt;=0,Projects!$U$11,Projects!$V$11)&gt;ABS(Z109),Z109&lt;0),MAX((Z109*-1)-Z103+0.001,AA98*Projects!$V$11),AA98*IF(Z109&lt;=0,Projects!$U$11,Projects!$V$11))))</f>
        <v>0</v>
      </c>
      <c r="AB100" s="122">
        <f>MIN(AB98*Projects!$U$11,IF(AND(IF(AND(AB98*IF(AA109&lt;=0,Projects!$U$11,Projects!$V$11)&gt;ABS(AA109),AA109&lt;0),MAX((AA109*-1)-AA103+0.001,AB98*Projects!$V$11),AB98*IF(AA109&lt;=0,Projects!$U$11,Projects!$V$11))&lt;ABS(AB103),AB103&lt;0),ABS(AB103),IF(AND(AB98*IF(AA109&lt;=0,Projects!$U$11,Projects!$V$11)&gt;ABS(AA109),AA109&lt;0),MAX((AA109*-1)-AA103+0.001,AB98*Projects!$V$11),AB98*IF(AA109&lt;=0,Projects!$U$11,Projects!$V$11))))</f>
        <v>0</v>
      </c>
      <c r="AC100" s="122">
        <f>MIN(AC98*Projects!$U$11,IF(AND(IF(AND(AC98*IF(AB109&lt;=0,Projects!$U$11,Projects!$V$11)&gt;ABS(AB109),AB109&lt;0),MAX((AB109*-1)-AB103+0.001,AC98*Projects!$V$11),AC98*IF(AB109&lt;=0,Projects!$U$11,Projects!$V$11))&lt;ABS(AC103),AC103&lt;0),ABS(AC103),IF(AND(AC98*IF(AB109&lt;=0,Projects!$U$11,Projects!$V$11)&gt;ABS(AB109),AB109&lt;0),MAX((AB109*-1)-AB103+0.001,AC98*Projects!$V$11),AC98*IF(AB109&lt;=0,Projects!$U$11,Projects!$V$11))))</f>
        <v>0</v>
      </c>
      <c r="AD100" s="122">
        <f>MIN(AD98*Projects!$U$11,IF(AND(IF(AND(AD98*IF(AC109&lt;=0,Projects!$U$11,Projects!$V$11)&gt;ABS(AC109),AC109&lt;0),MAX((AC109*-1)-AC103+0.001,AD98*Projects!$V$11),AD98*IF(AC109&lt;=0,Projects!$U$11,Projects!$V$11))&lt;ABS(AD103),AD103&lt;0),ABS(AD103),IF(AND(AD98*IF(AC109&lt;=0,Projects!$U$11,Projects!$V$11)&gt;ABS(AC109),AC109&lt;0),MAX((AC109*-1)-AC103+0.001,AD98*Projects!$V$11),AD98*IF(AC109&lt;=0,Projects!$U$11,Projects!$V$11))))</f>
        <v>0</v>
      </c>
      <c r="AE100" s="122">
        <f>MIN(AE98*Projects!$U$11,IF(AND(IF(AND(AE98*IF(AD109&lt;=0,Projects!$U$11,Projects!$V$11)&gt;ABS(AD109),AD109&lt;0),MAX((AD109*-1)-AD103+0.001,AE98*Projects!$V$11),AE98*IF(AD109&lt;=0,Projects!$U$11,Projects!$V$11))&lt;ABS(AE103),AE103&lt;0),ABS(AE103),IF(AND(AE98*IF(AD109&lt;=0,Projects!$U$11,Projects!$V$11)&gt;ABS(AD109),AD109&lt;0),MAX((AD109*-1)-AD103+0.001,AE98*Projects!$V$11),AE98*IF(AD109&lt;=0,Projects!$U$11,Projects!$V$11))))</f>
        <v>0</v>
      </c>
      <c r="AF100" s="122">
        <f>MIN(AF98*Projects!$U$11,IF(AND(IF(AND(AF98*IF(AE109&lt;=0,Projects!$U$11,Projects!$V$11)&gt;ABS(AE109),AE109&lt;0),MAX((AE109*-1)-AE103+0.001,AF98*Projects!$V$11),AF98*IF(AE109&lt;=0,Projects!$U$11,Projects!$V$11))&lt;ABS(AF103),AF103&lt;0),ABS(AF103),IF(AND(AF98*IF(AE109&lt;=0,Projects!$U$11,Projects!$V$11)&gt;ABS(AE109),AE109&lt;0),MAX((AE109*-1)-AE103+0.001,AF98*Projects!$V$11),AF98*IF(AE109&lt;=0,Projects!$U$11,Projects!$V$11))))</f>
        <v>0</v>
      </c>
      <c r="AG100" s="122">
        <f>MIN(AG98*Projects!$U$11,IF(AND(IF(AND(AG98*IF(AF109&lt;=0,Projects!$U$11,Projects!$V$11)&gt;ABS(AF109),AF109&lt;0),MAX((AF109*-1)-AF103+0.001,AG98*Projects!$V$11),AG98*IF(AF109&lt;=0,Projects!$U$11,Projects!$V$11))&lt;ABS(AG103),AG103&lt;0),ABS(AG103),IF(AND(AG98*IF(AF109&lt;=0,Projects!$U$11,Projects!$V$11)&gt;ABS(AF109),AF109&lt;0),MAX((AF109*-1)-AF103+0.001,AG98*Projects!$V$11),AG98*IF(AF109&lt;=0,Projects!$U$11,Projects!$V$11))))</f>
        <v>0</v>
      </c>
      <c r="AH100" s="122">
        <f>MIN(AH98*Projects!$U$11,IF(AND(IF(AND(AH98*IF(AG109&lt;=0,Projects!$U$11,Projects!$V$11)&gt;ABS(AG109),AG109&lt;0),MAX((AG109*-1)-AG103+0.001,AH98*Projects!$V$11),AH98*IF(AG109&lt;=0,Projects!$U$11,Projects!$V$11))&lt;ABS(AH103),AH103&lt;0),ABS(AH103),IF(AND(AH98*IF(AG109&lt;=0,Projects!$U$11,Projects!$V$11)&gt;ABS(AG109),AG109&lt;0),MAX((AG109*-1)-AG103+0.001,AH98*Projects!$V$11),AH98*IF(AG109&lt;=0,Projects!$U$11,Projects!$V$11))))</f>
        <v>0</v>
      </c>
      <c r="AI100" s="122">
        <f>MIN(AI98*Projects!$U$11,IF(AND(IF(AND(AI98*IF(AH109&lt;=0,Projects!$U$11,Projects!$V$11)&gt;ABS(AH109),AH109&lt;0),MAX((AH109*-1)-AH103+0.001,AI98*Projects!$V$11),AI98*IF(AH109&lt;=0,Projects!$U$11,Projects!$V$11))&lt;ABS(AI103),AI103&lt;0),ABS(AI103),IF(AND(AI98*IF(AH109&lt;=0,Projects!$U$11,Projects!$V$11)&gt;ABS(AH109),AH109&lt;0),MAX((AH109*-1)-AH103+0.001,AI98*Projects!$V$11),AI98*IF(AH109&lt;=0,Projects!$U$11,Projects!$V$11))))</f>
        <v>0</v>
      </c>
      <c r="AJ100" s="122">
        <f>MIN(AJ98*Projects!$U$11,IF(AND(IF(AND(AJ98*IF(AI109&lt;=0,Projects!$U$11,Projects!$V$11)&gt;ABS(AI109),AI109&lt;0),MAX((AI109*-1)-AI103+0.001,AJ98*Projects!$V$11),AJ98*IF(AI109&lt;=0,Projects!$U$11,Projects!$V$11))&lt;ABS(AJ103),AJ103&lt;0),ABS(AJ103),IF(AND(AJ98*IF(AI109&lt;=0,Projects!$U$11,Projects!$V$11)&gt;ABS(AI109),AI109&lt;0),MAX((AI109*-1)-AI103+0.001,AJ98*Projects!$V$11),AJ98*IF(AI109&lt;=0,Projects!$U$11,Projects!$V$11))))</f>
        <v>0</v>
      </c>
      <c r="AK100" s="122">
        <f>MIN(AK98*Projects!$U$11,IF(AND(IF(AND(AK98*IF(AJ109&lt;=0,Projects!$U$11,Projects!$V$11)&gt;ABS(AJ109),AJ109&lt;0),MAX((AJ109*-1)-AJ103+0.001,AK98*Projects!$V$11),AK98*IF(AJ109&lt;=0,Projects!$U$11,Projects!$V$11))&lt;ABS(AK103),AK103&lt;0),ABS(AK103),IF(AND(AK98*IF(AJ109&lt;=0,Projects!$U$11,Projects!$V$11)&gt;ABS(AJ109),AJ109&lt;0),MAX((AJ109*-1)-AJ103+0.001,AK98*Projects!$V$11),AK98*IF(AJ109&lt;=0,Projects!$U$11,Projects!$V$11))))</f>
        <v>0</v>
      </c>
      <c r="AL100" s="122">
        <f>MIN(AL98*Projects!$U$11,IF(AND(IF(AND(AL98*IF(AK109&lt;=0,Projects!$U$11,Projects!$V$11)&gt;ABS(AK109),AK109&lt;0),MAX((AK109*-1)-AK103+0.001,AL98*Projects!$V$11),AL98*IF(AK109&lt;=0,Projects!$U$11,Projects!$V$11))&lt;ABS(AL103),AL103&lt;0),ABS(AL103),IF(AND(AL98*IF(AK109&lt;=0,Projects!$U$11,Projects!$V$11)&gt;ABS(AK109),AK109&lt;0),MAX((AK109*-1)-AK103+0.001,AL98*Projects!$V$11),AL98*IF(AK109&lt;=0,Projects!$U$11,Projects!$V$11))))</f>
        <v>0</v>
      </c>
      <c r="AM100" s="122">
        <f>MIN(AM98*Projects!$U$11,IF(AND(IF(AND(AM98*IF(AL109&lt;=0,Projects!$U$11,Projects!$V$11)&gt;ABS(AL109),AL109&lt;0),MAX((AL109*-1)-AL103+0.001,AM98*Projects!$V$11),AM98*IF(AL109&lt;=0,Projects!$U$11,Projects!$V$11))&lt;ABS(AM103),AM103&lt;0),ABS(AM103),IF(AND(AM98*IF(AL109&lt;=0,Projects!$U$11,Projects!$V$11)&gt;ABS(AL109),AL109&lt;0),MAX((AL109*-1)-AL103+0.001,AM98*Projects!$V$11),AM98*IF(AL109&lt;=0,Projects!$U$11,Projects!$V$11))))</f>
        <v>0</v>
      </c>
      <c r="AN100" s="122">
        <f>MIN(AN98*Projects!$U$11,IF(AND(IF(AND(AN98*IF(AM109&lt;=0,Projects!$U$11,Projects!$V$11)&gt;ABS(AM109),AM109&lt;0),MAX((AM109*-1)-AM103+0.001,AN98*Projects!$V$11),AN98*IF(AM109&lt;=0,Projects!$U$11,Projects!$V$11))&lt;ABS(AN103),AN103&lt;0),ABS(AN103),IF(AND(AN98*IF(AM109&lt;=0,Projects!$U$11,Projects!$V$11)&gt;ABS(AM109),AM109&lt;0),MAX((AM109*-1)-AM103+0.001,AN98*Projects!$V$11),AN98*IF(AM109&lt;=0,Projects!$U$11,Projects!$V$11))))</f>
        <v>0</v>
      </c>
      <c r="AO100" s="122">
        <f>MIN(AO98*Projects!$U$11,IF(AND(IF(AND(AO98*IF(AN109&lt;=0,Projects!$U$11,Projects!$V$11)&gt;ABS(AN109),AN109&lt;0),MAX((AN109*-1)-AN103+0.001,AO98*Projects!$V$11),AO98*IF(AN109&lt;=0,Projects!$U$11,Projects!$V$11))&lt;ABS(AO103),AO103&lt;0),ABS(AO103),IF(AND(AO98*IF(AN109&lt;=0,Projects!$U$11,Projects!$V$11)&gt;ABS(AN109),AN109&lt;0),MAX((AN109*-1)-AN103+0.001,AO98*Projects!$V$11),AO98*IF(AN109&lt;=0,Projects!$U$11,Projects!$V$11))))</f>
        <v>0</v>
      </c>
      <c r="AP100" s="122">
        <f>MIN(AP98*Projects!$U$11,IF(AND(IF(AND(AP98*IF(AO109&lt;=0,Projects!$U$11,Projects!$V$11)&gt;ABS(AO109),AO109&lt;0),MAX((AO109*-1)-AO103+0.001,AP98*Projects!$V$11),AP98*IF(AO109&lt;=0,Projects!$U$11,Projects!$V$11))&lt;ABS(AP103),AP103&lt;0),ABS(AP103),IF(AND(AP98*IF(AO109&lt;=0,Projects!$U$11,Projects!$V$11)&gt;ABS(AO109),AO109&lt;0),MAX((AO109*-1)-AO103+0.001,AP98*Projects!$V$11),AP98*IF(AO109&lt;=0,Projects!$U$11,Projects!$V$11))))</f>
        <v>0</v>
      </c>
      <c r="AQ100" s="122">
        <f>MIN(AQ98*Projects!$U$11,IF(AND(IF(AND(AQ98*IF(AP109&lt;=0,Projects!$U$11,Projects!$V$11)&gt;ABS(AP109),AP109&lt;0),MAX((AP109*-1)-AP103+0.001,AQ98*Projects!$V$11),AQ98*IF(AP109&lt;=0,Projects!$U$11,Projects!$V$11))&lt;ABS(AQ103),AQ103&lt;0),ABS(AQ103),IF(AND(AQ98*IF(AP109&lt;=0,Projects!$U$11,Projects!$V$11)&gt;ABS(AP109),AP109&lt;0),MAX((AP109*-1)-AP103+0.001,AQ98*Projects!$V$11),AQ98*IF(AP109&lt;=0,Projects!$U$11,Projects!$V$11))))</f>
        <v>0</v>
      </c>
      <c r="AR100" s="122">
        <f>MIN(AR98*Projects!$U$11,IF(AND(IF(AND(AR98*IF(AQ109&lt;=0,Projects!$U$11,Projects!$V$11)&gt;ABS(AQ109),AQ109&lt;0),MAX((AQ109*-1)-AQ103+0.001,AR98*Projects!$V$11),AR98*IF(AQ109&lt;=0,Projects!$U$11,Projects!$V$11))&lt;ABS(AR103),AR103&lt;0),ABS(AR103),IF(AND(AR98*IF(AQ109&lt;=0,Projects!$U$11,Projects!$V$11)&gt;ABS(AQ109),AQ109&lt;0),MAX((AQ109*-1)-AQ103+0.001,AR98*Projects!$V$11),AR98*IF(AQ109&lt;=0,Projects!$U$11,Projects!$V$11))))</f>
        <v>0</v>
      </c>
      <c r="AS100" s="122">
        <f>MIN(AS98*Projects!$U$11,IF(AND(IF(AND(AS98*IF(AR109&lt;=0,Projects!$U$11,Projects!$V$11)&gt;ABS(AR109),AR109&lt;0),MAX((AR109*-1)-AR103+0.001,AS98*Projects!$V$11),AS98*IF(AR109&lt;=0,Projects!$U$11,Projects!$V$11))&lt;ABS(AS103),AS103&lt;0),ABS(AS103),IF(AND(AS98*IF(AR109&lt;=0,Projects!$U$11,Projects!$V$11)&gt;ABS(AR109),AR109&lt;0),MAX((AR109*-1)-AR103+0.001,AS98*Projects!$V$11),AS98*IF(AR109&lt;=0,Projects!$U$11,Projects!$V$11))))</f>
        <v>0</v>
      </c>
      <c r="AT100" s="122">
        <f>MIN(AT98*Projects!$U$11,IF(AND(IF(AND(AT98*IF(AS109&lt;=0,Projects!$U$11,Projects!$V$11)&gt;ABS(AS109),AS109&lt;0),MAX((AS109*-1)-AS103+0.001,AT98*Projects!$V$11),AT98*IF(AS109&lt;=0,Projects!$U$11,Projects!$V$11))&lt;ABS(AT103),AT103&lt;0),ABS(AT103),IF(AND(AT98*IF(AS109&lt;=0,Projects!$U$11,Projects!$V$11)&gt;ABS(AS109),AS109&lt;0),MAX((AS109*-1)-AS103+0.001,AT98*Projects!$V$11),AT98*IF(AS109&lt;=0,Projects!$U$11,Projects!$V$11))))</f>
        <v>0</v>
      </c>
      <c r="AU100" s="122">
        <f>MIN(AU98*Projects!$U$11,IF(AND(IF(AND(AU98*IF(AT109&lt;=0,Projects!$U$11,Projects!$V$11)&gt;ABS(AT109),AT109&lt;0),MAX((AT109*-1)-AT103+0.001,AU98*Projects!$V$11),AU98*IF(AT109&lt;=0,Projects!$U$11,Projects!$V$11))&lt;ABS(AU103),AU103&lt;0),ABS(AU103),IF(AND(AU98*IF(AT109&lt;=0,Projects!$U$11,Projects!$V$11)&gt;ABS(AT109),AT109&lt;0),MAX((AT109*-1)-AT103+0.001,AU98*Projects!$V$11),AU98*IF(AT109&lt;=0,Projects!$U$11,Projects!$V$11))))</f>
        <v>0</v>
      </c>
      <c r="AV100" s="122">
        <f>MIN(AV98*Projects!$U$11,IF(AND(IF(AND(AV98*IF(AU109&lt;=0,Projects!$U$11,Projects!$V$11)&gt;ABS(AU109),AU109&lt;0),MAX((AU109*-1)-AU103+0.001,AV98*Projects!$V$11),AV98*IF(AU109&lt;=0,Projects!$U$11,Projects!$V$11))&lt;ABS(AV103),AV103&lt;0),ABS(AV103),IF(AND(AV98*IF(AU109&lt;=0,Projects!$U$11,Projects!$V$11)&gt;ABS(AU109),AU109&lt;0),MAX((AU109*-1)-AU103+0.001,AV98*Projects!$V$11),AV98*IF(AU109&lt;=0,Projects!$U$11,Projects!$V$11))))</f>
        <v>0</v>
      </c>
      <c r="AW100" s="122">
        <f>MIN(AW98*Projects!$U$11,IF(AND(IF(AND(AW98*IF(AV109&lt;=0,Projects!$U$11,Projects!$V$11)&gt;ABS(AV109),AV109&lt;0),MAX((AV109*-1)-AV103+0.001,AW98*Projects!$V$11),AW98*IF(AV109&lt;=0,Projects!$U$11,Projects!$V$11))&lt;ABS(AW103),AW103&lt;0),ABS(AW103),IF(AND(AW98*IF(AV109&lt;=0,Projects!$U$11,Projects!$V$11)&gt;ABS(AV109),AV109&lt;0),MAX((AV109*-1)-AV103+0.001,AW98*Projects!$V$11),AW98*IF(AV109&lt;=0,Projects!$U$11,Projects!$V$11))))</f>
        <v>0</v>
      </c>
      <c r="AX100" s="122">
        <f>MIN(AX98*Projects!$U$11,IF(AND(IF(AND(AX98*IF(AW109&lt;=0,Projects!$U$11,Projects!$V$11)&gt;ABS(AW109),AW109&lt;0),MAX((AW109*-1)-AW103+0.001,AX98*Projects!$V$11),AX98*IF(AW109&lt;=0,Projects!$U$11,Projects!$V$11))&lt;ABS(AX103),AX103&lt;0),ABS(AX103),IF(AND(AX98*IF(AW109&lt;=0,Projects!$U$11,Projects!$V$11)&gt;ABS(AW109),AW109&lt;0),MAX((AW109*-1)-AW103+0.001,AX98*Projects!$V$11),AX98*IF(AW109&lt;=0,Projects!$U$11,Projects!$V$11))))</f>
        <v>0</v>
      </c>
    </row>
    <row r="101" spans="1:50" outlineLevel="1" x14ac:dyDescent="0.25">
      <c r="A101" s="18"/>
      <c r="B101" s="145"/>
      <c r="C101" s="23" t="s">
        <v>59</v>
      </c>
      <c r="D101" s="31" t="s">
        <v>24</v>
      </c>
      <c r="E101" s="32">
        <f>IF(Projects!$W$11='Cash Flow - Each Project'!E$3,Projects!$Z$11,0)</f>
        <v>0</v>
      </c>
      <c r="F101" s="32">
        <f>IF(Projects!$W$11='Cash Flow - Each Project'!F$3,Projects!$Z$11,0)</f>
        <v>0</v>
      </c>
      <c r="G101" s="32">
        <f>IF(Projects!$W$11='Cash Flow - Each Project'!G$3,Projects!$Z$11,0)</f>
        <v>0</v>
      </c>
      <c r="H101" s="32">
        <f>IF(Projects!$W$11='Cash Flow - Each Project'!H$3,Projects!$Z$11,0)</f>
        <v>0</v>
      </c>
      <c r="I101" s="32">
        <f>IF(Projects!$W$11='Cash Flow - Each Project'!I$3,Projects!$Z$11,0)</f>
        <v>0</v>
      </c>
      <c r="J101" s="32">
        <f>IF(Projects!$W$11='Cash Flow - Each Project'!J$3,Projects!$Z$11,0)</f>
        <v>0</v>
      </c>
      <c r="K101" s="32">
        <f>IF(Projects!$W$11='Cash Flow - Each Project'!K$3,Projects!$Z$11,0)</f>
        <v>0</v>
      </c>
      <c r="L101" s="32">
        <f>IF(Projects!$W$11='Cash Flow - Each Project'!L$3,Projects!$Z$11,0)</f>
        <v>0</v>
      </c>
      <c r="M101" s="32">
        <f>IF(Projects!$W$11='Cash Flow - Each Project'!M$3,Projects!$Z$11,0)</f>
        <v>0</v>
      </c>
      <c r="N101" s="32">
        <f>IF(Projects!$W$11='Cash Flow - Each Project'!N$3,Projects!$Z$11,0)</f>
        <v>0</v>
      </c>
      <c r="O101" s="32">
        <f>IF(Projects!$W$11='Cash Flow - Each Project'!O$3,Projects!$Z$11,0)</f>
        <v>0</v>
      </c>
      <c r="P101" s="32">
        <f>IF(Projects!$W$11='Cash Flow - Each Project'!P$3,Projects!$Z$11,0)</f>
        <v>0</v>
      </c>
      <c r="Q101" s="32">
        <f>IF(Projects!$W$11='Cash Flow - Each Project'!Q$3,Projects!$Z$11,0)</f>
        <v>0</v>
      </c>
      <c r="R101" s="32">
        <f>IF(Projects!$W$11='Cash Flow - Each Project'!R$3,Projects!$Z$11,0)</f>
        <v>0</v>
      </c>
      <c r="S101" s="32">
        <f>IF(Projects!$W$11='Cash Flow - Each Project'!S$3,Projects!$Z$11,0)</f>
        <v>0</v>
      </c>
      <c r="T101" s="32">
        <f>IF(Projects!$W$11='Cash Flow - Each Project'!T$3,Projects!$Z$11,0)</f>
        <v>0</v>
      </c>
      <c r="U101" s="32">
        <f>IF(Projects!$W$11='Cash Flow - Each Project'!U$3,Projects!$Z$11,0)</f>
        <v>0</v>
      </c>
      <c r="V101" s="32">
        <f>IF(Projects!$W$11='Cash Flow - Each Project'!V$3,Projects!$Z$11,0)</f>
        <v>0</v>
      </c>
      <c r="W101" s="32">
        <f>IF(Projects!$W$11='Cash Flow - Each Project'!W$3,Projects!$Z$11,0)</f>
        <v>0</v>
      </c>
      <c r="X101" s="25">
        <f>IF(Projects!$W$11='Cash Flow - Each Project'!X$3,Projects!$Z$11,0)</f>
        <v>0</v>
      </c>
      <c r="Y101" s="123">
        <f>IF(Projects!$W$11='Cash Flow - Each Project'!Y$3,Projects!$Z$11,0)</f>
        <v>0</v>
      </c>
      <c r="Z101" s="123">
        <f>IF(Projects!$W$11='Cash Flow - Each Project'!Z$3,Projects!$Z$11,0)</f>
        <v>0</v>
      </c>
      <c r="AA101" s="123">
        <f>IF(Projects!$W$11='Cash Flow - Each Project'!AA$3,Projects!$Z$11,0)</f>
        <v>0</v>
      </c>
      <c r="AB101" s="123">
        <f>IF(Projects!$W$11='Cash Flow - Each Project'!AB$3,Projects!$Z$11,0)</f>
        <v>0</v>
      </c>
      <c r="AC101" s="123">
        <f>IF(Projects!$W$11='Cash Flow - Each Project'!AC$3,Projects!$Z$11,0)</f>
        <v>0</v>
      </c>
      <c r="AD101" s="123">
        <f>IF(Projects!$W$11='Cash Flow - Each Project'!AD$3,Projects!$Z$11,0)</f>
        <v>0</v>
      </c>
      <c r="AE101" s="123">
        <f>IF(Projects!$W$11='Cash Flow - Each Project'!AE$3,Projects!$Z$11,0)</f>
        <v>0</v>
      </c>
      <c r="AF101" s="123">
        <f>IF(Projects!$W$11='Cash Flow - Each Project'!AF$3,Projects!$Z$11,0)</f>
        <v>0</v>
      </c>
      <c r="AG101" s="123">
        <f>IF(Projects!$W$11='Cash Flow - Each Project'!AG$3,Projects!$Z$11,0)</f>
        <v>0</v>
      </c>
      <c r="AH101" s="123">
        <f>IF(Projects!$W$11='Cash Flow - Each Project'!AH$3,Projects!$Z$11,0)</f>
        <v>0</v>
      </c>
      <c r="AI101" s="123">
        <f>IF(Projects!$W$11='Cash Flow - Each Project'!AI$3,Projects!$Z$11,0)</f>
        <v>0</v>
      </c>
      <c r="AJ101" s="123">
        <f>IF(Projects!$W$11='Cash Flow - Each Project'!AJ$3,Projects!$Z$11,0)</f>
        <v>0</v>
      </c>
      <c r="AK101" s="123">
        <f>IF(Projects!$W$11='Cash Flow - Each Project'!AK$3,Projects!$Z$11,0)</f>
        <v>0</v>
      </c>
      <c r="AL101" s="123">
        <f>IF(Projects!$W$11='Cash Flow - Each Project'!AL$3,Projects!$Z$11,0)</f>
        <v>0</v>
      </c>
      <c r="AM101" s="123">
        <f>IF(Projects!$W$11='Cash Flow - Each Project'!AM$3,Projects!$Z$11,0)</f>
        <v>0</v>
      </c>
      <c r="AN101" s="123">
        <f>IF(Projects!$W$11='Cash Flow - Each Project'!AN$3,Projects!$Z$11,0)</f>
        <v>0</v>
      </c>
      <c r="AO101" s="123">
        <f>IF(Projects!$W$11='Cash Flow - Each Project'!AO$3,Projects!$Z$11,0)</f>
        <v>0</v>
      </c>
      <c r="AP101" s="123">
        <f>IF(Projects!$W$11='Cash Flow - Each Project'!AP$3,Projects!$Z$11,0)</f>
        <v>0</v>
      </c>
      <c r="AQ101" s="123">
        <f>IF(Projects!$W$11='Cash Flow - Each Project'!AQ$3,Projects!$Z$11,0)</f>
        <v>0</v>
      </c>
      <c r="AR101" s="123">
        <f>IF(Projects!$W$11='Cash Flow - Each Project'!AR$3,Projects!$Z$11,0)</f>
        <v>0</v>
      </c>
      <c r="AS101" s="123">
        <f>IF(Projects!$W$11='Cash Flow - Each Project'!AS$3,Projects!$Z$11,0)</f>
        <v>0</v>
      </c>
      <c r="AT101" s="123">
        <f>IF(Projects!$W$11='Cash Flow - Each Project'!AT$3,Projects!$Z$11,0)</f>
        <v>0</v>
      </c>
      <c r="AU101" s="123">
        <f>IF(Projects!$W$11='Cash Flow - Each Project'!AU$3,Projects!$Z$11,0)</f>
        <v>0</v>
      </c>
      <c r="AV101" s="123">
        <f>IF(Projects!$W$11='Cash Flow - Each Project'!AV$3,Projects!$Z$11,0)</f>
        <v>0</v>
      </c>
      <c r="AW101" s="123">
        <f>IF(Projects!$W$11='Cash Flow - Each Project'!AW$3,Projects!$Z$11,0)</f>
        <v>0</v>
      </c>
      <c r="AX101" s="123">
        <f>IF(Projects!$W$11='Cash Flow - Each Project'!AX$3,Projects!$Z$11,0)</f>
        <v>0</v>
      </c>
    </row>
    <row r="102" spans="1:50" outlineLevel="1" x14ac:dyDescent="0.25">
      <c r="A102" s="18"/>
      <c r="B102" s="145"/>
      <c r="C102" s="23" t="s">
        <v>3</v>
      </c>
      <c r="D102" s="104" t="s">
        <v>25</v>
      </c>
      <c r="E102" s="32">
        <f>IF(E$3=Projects!$I$11,Projects!$J$11,0)</f>
        <v>0</v>
      </c>
      <c r="F102" s="32">
        <f>IF(F$3=Projects!$I$11,Projects!$J$11,0)</f>
        <v>0</v>
      </c>
      <c r="G102" s="32">
        <f>IF(G$3=Projects!$I$11,Projects!$J$11,0)</f>
        <v>0</v>
      </c>
      <c r="H102" s="32">
        <f>IF(H$3=Projects!$I$11,Projects!$J$11,0)</f>
        <v>0</v>
      </c>
      <c r="I102" s="32">
        <f>IF(I$3=Projects!$I$11,Projects!$J$11,0)</f>
        <v>0</v>
      </c>
      <c r="J102" s="32">
        <f>IF(J$3=Projects!$I$11,Projects!$J$11,0)</f>
        <v>0</v>
      </c>
      <c r="K102" s="32">
        <f>IF(K$3=Projects!$I$11,Projects!$J$11,0)</f>
        <v>0</v>
      </c>
      <c r="L102" s="32">
        <f>IF(L$3=Projects!$I$11,Projects!$J$11,0)</f>
        <v>0</v>
      </c>
      <c r="M102" s="32">
        <f>IF(M$3=Projects!$I$11,Projects!$J$11,0)</f>
        <v>0</v>
      </c>
      <c r="N102" s="32">
        <f>IF(N$3=Projects!$I$11,Projects!$J$11,0)</f>
        <v>0</v>
      </c>
      <c r="O102" s="32">
        <f>IF(O$3=Projects!$I$11,Projects!$J$11,0)</f>
        <v>0</v>
      </c>
      <c r="P102" s="32">
        <f>IF(P$3=Projects!$I$11,Projects!$J$11,0)</f>
        <v>0</v>
      </c>
      <c r="Q102" s="32">
        <f>IF(Q$3=Projects!$I$11,Projects!$J$11,0)</f>
        <v>0</v>
      </c>
      <c r="R102" s="32">
        <f>IF(R$3=Projects!$I$11,Projects!$J$11,0)</f>
        <v>0</v>
      </c>
      <c r="S102" s="32">
        <f>IF(S$3=Projects!$I$11,Projects!$J$11,0)</f>
        <v>0</v>
      </c>
      <c r="T102" s="32">
        <f>IF(T$3=Projects!$I$11,Projects!$J$11,0)</f>
        <v>0</v>
      </c>
      <c r="U102" s="32">
        <f>IF(U$3=Projects!$I$11,Projects!$J$11,0)</f>
        <v>0</v>
      </c>
      <c r="V102" s="32">
        <f>IF(V$3=Projects!$I$11,Projects!$J$11,0)</f>
        <v>0</v>
      </c>
      <c r="W102" s="32">
        <f>IF(W$3=Projects!$I$11,Projects!$J$11,0)</f>
        <v>0</v>
      </c>
      <c r="X102" s="25">
        <f>IF(X$3=Projects!$I$11,Projects!$J$11,0)</f>
        <v>0</v>
      </c>
      <c r="Y102" s="123">
        <f>IF(Y$3=Projects!$I$11,Projects!$J$11,0)</f>
        <v>0</v>
      </c>
      <c r="Z102" s="123">
        <f>IF(Z$3=Projects!$I$11,Projects!$J$11,0)</f>
        <v>0</v>
      </c>
      <c r="AA102" s="123">
        <f>IF(AA$3=Projects!$I$11,Projects!$J$11,0)</f>
        <v>0</v>
      </c>
      <c r="AB102" s="123">
        <f>IF(AB$3=Projects!$I$11,Projects!$J$11,0)</f>
        <v>0</v>
      </c>
      <c r="AC102" s="123">
        <f>IF(AC$3=Projects!$I$11,Projects!$J$11,0)</f>
        <v>0</v>
      </c>
      <c r="AD102" s="123">
        <f>IF(AD$3=Projects!$I$11,Projects!$J$11,0)</f>
        <v>0</v>
      </c>
      <c r="AE102" s="123">
        <f>IF(AE$3=Projects!$I$11,Projects!$J$11,0)</f>
        <v>0</v>
      </c>
      <c r="AF102" s="123">
        <f>IF(AF$3=Projects!$I$11,Projects!$J$11,0)</f>
        <v>0</v>
      </c>
      <c r="AG102" s="123">
        <f>IF(AG$3=Projects!$I$11,Projects!$J$11,0)</f>
        <v>0</v>
      </c>
      <c r="AH102" s="123">
        <f>IF(AH$3=Projects!$I$11,Projects!$J$11,0)</f>
        <v>0</v>
      </c>
      <c r="AI102" s="123">
        <f>IF(AI$3=Projects!$I$11,Projects!$J$11,0)</f>
        <v>0</v>
      </c>
      <c r="AJ102" s="123">
        <f>IF(AJ$3=Projects!$I$11,Projects!$J$11,0)</f>
        <v>0</v>
      </c>
      <c r="AK102" s="123">
        <f>IF(AK$3=Projects!$I$11,Projects!$J$11,0)</f>
        <v>0</v>
      </c>
      <c r="AL102" s="123">
        <f>IF(AL$3=Projects!$I$11,Projects!$J$11,0)</f>
        <v>0</v>
      </c>
      <c r="AM102" s="123">
        <f>IF(AM$3=Projects!$I$11,Projects!$J$11,0)</f>
        <v>0</v>
      </c>
      <c r="AN102" s="123">
        <f>IF(AN$3=Projects!$I$11,Projects!$J$11,0)</f>
        <v>0</v>
      </c>
      <c r="AO102" s="123">
        <f>IF(AO$3=Projects!$I$11,Projects!$J$11,0)</f>
        <v>0</v>
      </c>
      <c r="AP102" s="123">
        <f>IF(AP$3=Projects!$I$11,Projects!$J$11,0)</f>
        <v>0</v>
      </c>
      <c r="AQ102" s="123">
        <f>IF(AQ$3=Projects!$I$11,Projects!$J$11,0)</f>
        <v>0</v>
      </c>
      <c r="AR102" s="123">
        <f>IF(AR$3=Projects!$I$11,Projects!$J$11,0)</f>
        <v>0</v>
      </c>
      <c r="AS102" s="123">
        <f>IF(AS$3=Projects!$I$11,Projects!$J$11,0)</f>
        <v>0</v>
      </c>
      <c r="AT102" s="123">
        <f>IF(AT$3=Projects!$I$11,Projects!$J$11,0)</f>
        <v>0</v>
      </c>
      <c r="AU102" s="123">
        <f>IF(AU$3=Projects!$I$11,Projects!$J$11,0)</f>
        <v>0</v>
      </c>
      <c r="AV102" s="123">
        <f>IF(AV$3=Projects!$I$11,Projects!$J$11,0)</f>
        <v>0</v>
      </c>
      <c r="AW102" s="123">
        <f>IF(AW$3=Projects!$I$11,Projects!$J$11,0)</f>
        <v>0</v>
      </c>
      <c r="AX102" s="123">
        <f>IF(AX$3=Projects!$I$11,Projects!$J$11,0)</f>
        <v>0</v>
      </c>
    </row>
    <row r="103" spans="1:50" outlineLevel="1" x14ac:dyDescent="0.25">
      <c r="A103" s="18"/>
      <c r="B103" s="145"/>
      <c r="C103" s="23" t="s">
        <v>44</v>
      </c>
      <c r="D103" s="31" t="s">
        <v>24</v>
      </c>
      <c r="E103" s="33">
        <f>IF(AND(E$3&gt;=Projects!$I$11,E$3&lt;=Projects!$W$11),Projects!$X$11,0)</f>
        <v>0</v>
      </c>
      <c r="F103" s="33">
        <f>IF(AND(F$3&gt;=Projects!$I$11,F$3&lt;=Projects!$W$11),Projects!$X$11,0)</f>
        <v>0</v>
      </c>
      <c r="G103" s="33">
        <f>IF(AND(G$3&gt;=Projects!$I$11,G$3&lt;=Projects!$W$11),Projects!$X$11,0)</f>
        <v>0</v>
      </c>
      <c r="H103" s="33">
        <f>IF(AND(H$3&gt;=Projects!$I$11,H$3&lt;=Projects!$W$11),Projects!$X$11,0)</f>
        <v>0</v>
      </c>
      <c r="I103" s="33">
        <f>IF(AND(I$3&gt;=Projects!$I$11,I$3&lt;=Projects!$W$11),Projects!$X$11,0)</f>
        <v>0</v>
      </c>
      <c r="J103" s="33">
        <f>IF(AND(J$3&gt;=Projects!$I$11,J$3&lt;=Projects!$W$11),Projects!$X$11,0)</f>
        <v>0</v>
      </c>
      <c r="K103" s="33">
        <f>IF(AND(K$3&gt;=Projects!$I$11,K$3&lt;=Projects!$W$11),Projects!$X$11,0)</f>
        <v>0</v>
      </c>
      <c r="L103" s="33">
        <f>IF(AND(L$3&gt;=Projects!$I$11,L$3&lt;=Projects!$W$11),Projects!$X$11,0)</f>
        <v>0</v>
      </c>
      <c r="M103" s="33">
        <f>IF(AND(M$3&gt;=Projects!$I$11,M$3&lt;=Projects!$W$11),Projects!$X$11,0)</f>
        <v>0</v>
      </c>
      <c r="N103" s="33">
        <f>IF(AND(N$3&gt;=Projects!$I$11,N$3&lt;=Projects!$W$11),Projects!$X$11,0)</f>
        <v>0</v>
      </c>
      <c r="O103" s="33">
        <f>IF(AND(O$3&gt;=Projects!$I$11,O$3&lt;=Projects!$W$11),Projects!$X$11,0)</f>
        <v>0</v>
      </c>
      <c r="P103" s="33">
        <f>IF(AND(P$3&gt;=Projects!$I$11,P$3&lt;=Projects!$W$11),Projects!$X$11,0)</f>
        <v>0</v>
      </c>
      <c r="Q103" s="33">
        <f>IF(AND(Q$3&gt;=Projects!$I$11,Q$3&lt;=Projects!$W$11),Projects!$X$11,0)</f>
        <v>0</v>
      </c>
      <c r="R103" s="33">
        <f>IF(AND(R$3&gt;=Projects!$I$11,R$3&lt;=Projects!$W$11),Projects!$X$11,0)</f>
        <v>0</v>
      </c>
      <c r="S103" s="33">
        <f>IF(AND(S$3&gt;=Projects!$I$11,S$3&lt;=Projects!$W$11),Projects!$X$11,0)</f>
        <v>0</v>
      </c>
      <c r="T103" s="33">
        <f>IF(AND(T$3&gt;=Projects!$I$11,T$3&lt;=Projects!$W$11),Projects!$X$11,0)</f>
        <v>0</v>
      </c>
      <c r="U103" s="33">
        <f>IF(AND(U$3&gt;=Projects!$I$11,U$3&lt;=Projects!$W$11),Projects!$X$11,0)</f>
        <v>0</v>
      </c>
      <c r="V103" s="33">
        <f>IF(AND(V$3&gt;=Projects!$I$11,V$3&lt;=Projects!$W$11),Projects!$X$11,0)</f>
        <v>0</v>
      </c>
      <c r="W103" s="33">
        <f>IF(AND(W$3&gt;=Projects!$I$11,W$3&lt;=Projects!$W$11),Projects!$X$11,0)</f>
        <v>0</v>
      </c>
      <c r="X103" s="36">
        <f>IF(AND(X$3&gt;=Projects!$I$11,X$3&lt;=Projects!$W$11),Projects!$X$11,0)</f>
        <v>0</v>
      </c>
      <c r="Y103" s="125">
        <f>IF(AND(Y$3&gt;=Projects!$I$11,Y$3&lt;=Projects!$W$11),Projects!$X$11,0)</f>
        <v>0</v>
      </c>
      <c r="Z103" s="125">
        <f>IF(AND(Z$3&gt;=Projects!$I$11,Z$3&lt;=Projects!$W$11),Projects!$X$11,0)</f>
        <v>0</v>
      </c>
      <c r="AA103" s="125">
        <f>IF(AND(AA$3&gt;=Projects!$I$11,AA$3&lt;=Projects!$W$11),Projects!$X$11,0)</f>
        <v>0</v>
      </c>
      <c r="AB103" s="125">
        <f>IF(AND(AB$3&gt;=Projects!$I$11,AB$3&lt;=Projects!$W$11),Projects!$X$11,0)</f>
        <v>0</v>
      </c>
      <c r="AC103" s="125">
        <f>IF(AND(AC$3&gt;=Projects!$I$11,AC$3&lt;=Projects!$W$11),Projects!$X$11,0)</f>
        <v>0</v>
      </c>
      <c r="AD103" s="125">
        <f>IF(AND(AD$3&gt;=Projects!$I$11,AD$3&lt;=Projects!$W$11),Projects!$X$11,0)</f>
        <v>0</v>
      </c>
      <c r="AE103" s="125">
        <f>IF(AND(AE$3&gt;=Projects!$I$11,AE$3&lt;=Projects!$W$11),Projects!$X$11,0)</f>
        <v>0</v>
      </c>
      <c r="AF103" s="125">
        <f>IF(AND(AF$3&gt;=Projects!$I$11,AF$3&lt;=Projects!$W$11),Projects!$X$11,0)</f>
        <v>0</v>
      </c>
      <c r="AG103" s="125">
        <f>IF(AND(AG$3&gt;=Projects!$I$11,AG$3&lt;=Projects!$W$11),Projects!$X$11,0)</f>
        <v>0</v>
      </c>
      <c r="AH103" s="125">
        <f>IF(AND(AH$3&gt;=Projects!$I$11,AH$3&lt;=Projects!$W$11),Projects!$X$11,0)</f>
        <v>0</v>
      </c>
      <c r="AI103" s="125">
        <f>IF(AND(AI$3&gt;=Projects!$I$11,AI$3&lt;=Projects!$W$11),Projects!$X$11,0)</f>
        <v>0</v>
      </c>
      <c r="AJ103" s="125">
        <f>IF(AND(AJ$3&gt;=Projects!$I$11,AJ$3&lt;=Projects!$W$11),Projects!$X$11,0)</f>
        <v>0</v>
      </c>
      <c r="AK103" s="125">
        <f>IF(AND(AK$3&gt;=Projects!$I$11,AK$3&lt;=Projects!$W$11),Projects!$X$11,0)</f>
        <v>0</v>
      </c>
      <c r="AL103" s="125">
        <f>IF(AND(AL$3&gt;=Projects!$I$11,AL$3&lt;=Projects!$W$11),Projects!$X$11,0)</f>
        <v>0</v>
      </c>
      <c r="AM103" s="125">
        <f>IF(AND(AM$3&gt;=Projects!$I$11,AM$3&lt;=Projects!$W$11),Projects!$X$11,0)</f>
        <v>0</v>
      </c>
      <c r="AN103" s="125">
        <f>IF(AND(AN$3&gt;=Projects!$I$11,AN$3&lt;=Projects!$W$11),Projects!$X$11,0)</f>
        <v>0</v>
      </c>
      <c r="AO103" s="125">
        <f>IF(AND(AO$3&gt;=Projects!$I$11,AO$3&lt;=Projects!$W$11),Projects!$X$11,0)</f>
        <v>0</v>
      </c>
      <c r="AP103" s="125">
        <f>IF(AND(AP$3&gt;=Projects!$I$11,AP$3&lt;=Projects!$W$11),Projects!$X$11,0)</f>
        <v>0</v>
      </c>
      <c r="AQ103" s="125">
        <f>IF(AND(AQ$3&gt;=Projects!$I$11,AQ$3&lt;=Projects!$W$11),Projects!$X$11,0)</f>
        <v>0</v>
      </c>
      <c r="AR103" s="125">
        <f>IF(AND(AR$3&gt;=Projects!$I$11,AR$3&lt;=Projects!$W$11),Projects!$X$11,0)</f>
        <v>0</v>
      </c>
      <c r="AS103" s="125">
        <f>IF(AND(AS$3&gt;=Projects!$I$11,AS$3&lt;=Projects!$W$11),Projects!$X$11,0)</f>
        <v>0</v>
      </c>
      <c r="AT103" s="125">
        <f>IF(AND(AT$3&gt;=Projects!$I$11,AT$3&lt;=Projects!$W$11),Projects!$X$11,0)</f>
        <v>0</v>
      </c>
      <c r="AU103" s="125">
        <f>IF(AND(AU$3&gt;=Projects!$I$11,AU$3&lt;=Projects!$W$11),Projects!$X$11,0)</f>
        <v>0</v>
      </c>
      <c r="AV103" s="125">
        <f>IF(AND(AV$3&gt;=Projects!$I$11,AV$3&lt;=Projects!$W$11),Projects!$X$11,0)</f>
        <v>0</v>
      </c>
      <c r="AW103" s="125">
        <f>IF(AND(AW$3&gt;=Projects!$I$11,AW$3&lt;=Projects!$W$11),Projects!$X$11,0)</f>
        <v>0</v>
      </c>
      <c r="AX103" s="125">
        <f>IF(AND(AX$3&gt;=Projects!$I$11,AX$3&lt;=Projects!$W$11),Projects!$X$11,0)</f>
        <v>0</v>
      </c>
    </row>
    <row r="104" spans="1:50" ht="6" customHeight="1" outlineLevel="1" x14ac:dyDescent="0.25">
      <c r="A104" s="18"/>
      <c r="B104" s="145"/>
      <c r="C104" s="18"/>
      <c r="D104" s="20"/>
      <c r="E104" s="49"/>
      <c r="F104" s="50"/>
      <c r="G104" s="50"/>
      <c r="H104" s="50"/>
      <c r="I104" s="50"/>
      <c r="J104" s="50"/>
      <c r="K104" s="50"/>
      <c r="L104" s="50"/>
      <c r="M104" s="50"/>
      <c r="N104" s="50"/>
      <c r="O104" s="50"/>
      <c r="P104" s="50"/>
      <c r="Q104" s="50"/>
      <c r="R104" s="50"/>
      <c r="S104" s="50"/>
      <c r="T104" s="50"/>
      <c r="U104" s="50"/>
      <c r="V104" s="50"/>
      <c r="W104" s="50"/>
      <c r="X104" s="50"/>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row>
    <row r="105" spans="1:50" outlineLevel="1" x14ac:dyDescent="0.25">
      <c r="A105" s="18"/>
      <c r="B105" s="145"/>
      <c r="C105" s="194" t="s">
        <v>96</v>
      </c>
      <c r="D105" s="195"/>
      <c r="E105" s="24">
        <f>E98-E100</f>
        <v>0</v>
      </c>
      <c r="F105" s="24">
        <f t="shared" ref="F105:X105" si="581">F98-F100</f>
        <v>0</v>
      </c>
      <c r="G105" s="24">
        <f t="shared" si="581"/>
        <v>0</v>
      </c>
      <c r="H105" s="24">
        <f t="shared" si="581"/>
        <v>0</v>
      </c>
      <c r="I105" s="24">
        <f t="shared" si="581"/>
        <v>0</v>
      </c>
      <c r="J105" s="24">
        <f t="shared" si="581"/>
        <v>0</v>
      </c>
      <c r="K105" s="24">
        <f t="shared" si="581"/>
        <v>0</v>
      </c>
      <c r="L105" s="24">
        <f t="shared" si="581"/>
        <v>0</v>
      </c>
      <c r="M105" s="24">
        <f t="shared" si="581"/>
        <v>0</v>
      </c>
      <c r="N105" s="24">
        <f t="shared" si="581"/>
        <v>0</v>
      </c>
      <c r="O105" s="24">
        <f t="shared" si="581"/>
        <v>0</v>
      </c>
      <c r="P105" s="24">
        <f t="shared" si="581"/>
        <v>0</v>
      </c>
      <c r="Q105" s="24">
        <f t="shared" si="581"/>
        <v>0</v>
      </c>
      <c r="R105" s="24">
        <f t="shared" si="581"/>
        <v>0</v>
      </c>
      <c r="S105" s="24">
        <f t="shared" si="581"/>
        <v>0</v>
      </c>
      <c r="T105" s="24">
        <f t="shared" si="581"/>
        <v>0</v>
      </c>
      <c r="U105" s="24">
        <f t="shared" si="581"/>
        <v>0</v>
      </c>
      <c r="V105" s="24">
        <f t="shared" si="581"/>
        <v>0</v>
      </c>
      <c r="W105" s="24">
        <f t="shared" si="581"/>
        <v>0</v>
      </c>
      <c r="X105" s="48">
        <f t="shared" si="581"/>
        <v>0</v>
      </c>
      <c r="Y105" s="124">
        <f t="shared" ref="Y105:AO105" si="582">Y98-Y100</f>
        <v>0</v>
      </c>
      <c r="Z105" s="124">
        <f t="shared" si="582"/>
        <v>0</v>
      </c>
      <c r="AA105" s="124">
        <f t="shared" si="582"/>
        <v>0</v>
      </c>
      <c r="AB105" s="124">
        <f t="shared" si="582"/>
        <v>0</v>
      </c>
      <c r="AC105" s="124">
        <f t="shared" si="582"/>
        <v>0</v>
      </c>
      <c r="AD105" s="124">
        <f t="shared" si="582"/>
        <v>0</v>
      </c>
      <c r="AE105" s="124">
        <f t="shared" si="582"/>
        <v>0</v>
      </c>
      <c r="AF105" s="124">
        <f t="shared" si="582"/>
        <v>0</v>
      </c>
      <c r="AG105" s="124">
        <f t="shared" si="582"/>
        <v>0</v>
      </c>
      <c r="AH105" s="124">
        <f t="shared" si="582"/>
        <v>0</v>
      </c>
      <c r="AI105" s="124">
        <f t="shared" si="582"/>
        <v>0</v>
      </c>
      <c r="AJ105" s="124">
        <f t="shared" si="582"/>
        <v>0</v>
      </c>
      <c r="AK105" s="124">
        <f t="shared" si="582"/>
        <v>0</v>
      </c>
      <c r="AL105" s="124">
        <f t="shared" si="582"/>
        <v>0</v>
      </c>
      <c r="AM105" s="124">
        <f t="shared" si="582"/>
        <v>0</v>
      </c>
      <c r="AN105" s="124">
        <f t="shared" si="582"/>
        <v>0</v>
      </c>
      <c r="AO105" s="124">
        <f t="shared" si="582"/>
        <v>0</v>
      </c>
      <c r="AP105" s="124">
        <f t="shared" ref="AP105:AX105" si="583">AP98-AP100</f>
        <v>0</v>
      </c>
      <c r="AQ105" s="124">
        <f t="shared" si="583"/>
        <v>0</v>
      </c>
      <c r="AR105" s="124">
        <f t="shared" si="583"/>
        <v>0</v>
      </c>
      <c r="AS105" s="124">
        <f t="shared" si="583"/>
        <v>0</v>
      </c>
      <c r="AT105" s="124">
        <f t="shared" si="583"/>
        <v>0</v>
      </c>
      <c r="AU105" s="124">
        <f t="shared" si="583"/>
        <v>0</v>
      </c>
      <c r="AV105" s="124">
        <f t="shared" si="583"/>
        <v>0</v>
      </c>
      <c r="AW105" s="124">
        <f t="shared" si="583"/>
        <v>0</v>
      </c>
      <c r="AX105" s="124">
        <f t="shared" si="583"/>
        <v>0</v>
      </c>
    </row>
    <row r="106" spans="1:50" outlineLevel="1" x14ac:dyDescent="0.25">
      <c r="A106" s="18"/>
      <c r="B106" s="145"/>
      <c r="C106" s="194" t="s">
        <v>97</v>
      </c>
      <c r="D106" s="195"/>
      <c r="E106" s="24">
        <f>E105</f>
        <v>0</v>
      </c>
      <c r="F106" s="24">
        <f>E106+F105</f>
        <v>0</v>
      </c>
      <c r="G106" s="24">
        <f t="shared" ref="G106" si="584">F106+G105</f>
        <v>0</v>
      </c>
      <c r="H106" s="24">
        <f t="shared" ref="H106" si="585">G106+H105</f>
        <v>0</v>
      </c>
      <c r="I106" s="24">
        <f t="shared" ref="I106" si="586">H106+I105</f>
        <v>0</v>
      </c>
      <c r="J106" s="24">
        <f t="shared" ref="J106" si="587">I106+J105</f>
        <v>0</v>
      </c>
      <c r="K106" s="24">
        <f t="shared" ref="K106" si="588">J106+K105</f>
        <v>0</v>
      </c>
      <c r="L106" s="24">
        <f t="shared" ref="L106" si="589">K106+L105</f>
        <v>0</v>
      </c>
      <c r="M106" s="24">
        <f t="shared" ref="M106" si="590">L106+M105</f>
        <v>0</v>
      </c>
      <c r="N106" s="24">
        <f t="shared" ref="N106" si="591">M106+N105</f>
        <v>0</v>
      </c>
      <c r="O106" s="24">
        <f t="shared" ref="O106" si="592">N106+O105</f>
        <v>0</v>
      </c>
      <c r="P106" s="24">
        <f t="shared" ref="P106" si="593">O106+P105</f>
        <v>0</v>
      </c>
      <c r="Q106" s="24">
        <f t="shared" ref="Q106" si="594">P106+Q105</f>
        <v>0</v>
      </c>
      <c r="R106" s="24">
        <f t="shared" ref="R106" si="595">Q106+R105</f>
        <v>0</v>
      </c>
      <c r="S106" s="24">
        <f t="shared" ref="S106" si="596">R106+S105</f>
        <v>0</v>
      </c>
      <c r="T106" s="24">
        <f t="shared" ref="T106" si="597">S106+T105</f>
        <v>0</v>
      </c>
      <c r="U106" s="24">
        <f t="shared" ref="U106" si="598">T106+U105</f>
        <v>0</v>
      </c>
      <c r="V106" s="24">
        <f t="shared" ref="V106" si="599">U106+V105</f>
        <v>0</v>
      </c>
      <c r="W106" s="24">
        <f t="shared" ref="W106" si="600">V106+W105</f>
        <v>0</v>
      </c>
      <c r="X106" s="36">
        <f t="shared" ref="X106" si="601">W106+X105</f>
        <v>0</v>
      </c>
      <c r="Y106" s="124">
        <f t="shared" ref="Y106" si="602">X106+Y105</f>
        <v>0</v>
      </c>
      <c r="Z106" s="124">
        <f t="shared" ref="Z106" si="603">Y106+Z105</f>
        <v>0</v>
      </c>
      <c r="AA106" s="124">
        <f t="shared" ref="AA106" si="604">Z106+AA105</f>
        <v>0</v>
      </c>
      <c r="AB106" s="124">
        <f t="shared" ref="AB106" si="605">AA106+AB105</f>
        <v>0</v>
      </c>
      <c r="AC106" s="124">
        <f t="shared" ref="AC106" si="606">AB106+AC105</f>
        <v>0</v>
      </c>
      <c r="AD106" s="124">
        <f t="shared" ref="AD106" si="607">AC106+AD105</f>
        <v>0</v>
      </c>
      <c r="AE106" s="124">
        <f t="shared" ref="AE106" si="608">AD106+AE105</f>
        <v>0</v>
      </c>
      <c r="AF106" s="124">
        <f t="shared" ref="AF106" si="609">AE106+AF105</f>
        <v>0</v>
      </c>
      <c r="AG106" s="124">
        <f t="shared" ref="AG106" si="610">AF106+AG105</f>
        <v>0</v>
      </c>
      <c r="AH106" s="124">
        <f t="shared" ref="AH106" si="611">AG106+AH105</f>
        <v>0</v>
      </c>
      <c r="AI106" s="124">
        <f t="shared" ref="AI106" si="612">AH106+AI105</f>
        <v>0</v>
      </c>
      <c r="AJ106" s="124">
        <f t="shared" ref="AJ106" si="613">AI106+AJ105</f>
        <v>0</v>
      </c>
      <c r="AK106" s="124">
        <f t="shared" ref="AK106" si="614">AJ106+AK105</f>
        <v>0</v>
      </c>
      <c r="AL106" s="124">
        <f t="shared" ref="AL106" si="615">AK106+AL105</f>
        <v>0</v>
      </c>
      <c r="AM106" s="124">
        <f t="shared" ref="AM106" si="616">AL106+AM105</f>
        <v>0</v>
      </c>
      <c r="AN106" s="124">
        <f t="shared" ref="AN106" si="617">AM106+AN105</f>
        <v>0</v>
      </c>
      <c r="AO106" s="124">
        <f t="shared" ref="AO106" si="618">AN106+AO105</f>
        <v>0</v>
      </c>
      <c r="AP106" s="124">
        <f t="shared" ref="AP106" si="619">AO106+AP105</f>
        <v>0</v>
      </c>
      <c r="AQ106" s="124">
        <f t="shared" ref="AQ106" si="620">AP106+AQ105</f>
        <v>0</v>
      </c>
      <c r="AR106" s="124">
        <f t="shared" ref="AR106" si="621">AQ106+AR105</f>
        <v>0</v>
      </c>
      <c r="AS106" s="124">
        <f t="shared" ref="AS106" si="622">AR106+AS105</f>
        <v>0</v>
      </c>
      <c r="AT106" s="124">
        <f t="shared" ref="AT106" si="623">AS106+AT105</f>
        <v>0</v>
      </c>
      <c r="AU106" s="124">
        <f t="shared" ref="AU106" si="624">AT106+AU105</f>
        <v>0</v>
      </c>
      <c r="AV106" s="124">
        <f t="shared" ref="AV106" si="625">AU106+AV105</f>
        <v>0</v>
      </c>
      <c r="AW106" s="124">
        <f t="shared" ref="AW106" si="626">AV106+AW105</f>
        <v>0</v>
      </c>
      <c r="AX106" s="124">
        <f t="shared" ref="AX106" si="627">AW106+AX105</f>
        <v>0</v>
      </c>
    </row>
    <row r="107" spans="1:50" ht="7.5" customHeight="1" outlineLevel="1" x14ac:dyDescent="0.25">
      <c r="A107" s="18"/>
      <c r="B107" s="145"/>
      <c r="C107" s="65"/>
      <c r="D107" s="66"/>
      <c r="E107" s="67"/>
      <c r="F107" s="68"/>
      <c r="G107" s="68"/>
      <c r="H107" s="68"/>
      <c r="I107" s="68"/>
      <c r="J107" s="68"/>
      <c r="K107" s="68"/>
      <c r="L107" s="68"/>
      <c r="M107" s="68"/>
      <c r="N107" s="68"/>
      <c r="O107" s="68"/>
      <c r="P107" s="68"/>
      <c r="Q107" s="68"/>
      <c r="R107" s="68"/>
      <c r="S107" s="68"/>
      <c r="T107" s="68"/>
      <c r="U107" s="68"/>
      <c r="V107" s="68"/>
      <c r="W107" s="68"/>
      <c r="X107" s="68"/>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row>
    <row r="108" spans="1:50" outlineLevel="1" x14ac:dyDescent="0.25">
      <c r="A108" s="18"/>
      <c r="B108" s="145"/>
      <c r="C108" s="194" t="s">
        <v>26</v>
      </c>
      <c r="D108" s="195"/>
      <c r="E108" s="24">
        <f t="shared" ref="E108:X108" si="628">E100+E101-E102+E103</f>
        <v>0</v>
      </c>
      <c r="F108" s="26">
        <f t="shared" si="628"/>
        <v>0</v>
      </c>
      <c r="G108" s="26">
        <f t="shared" si="628"/>
        <v>0</v>
      </c>
      <c r="H108" s="38">
        <f t="shared" si="628"/>
        <v>0</v>
      </c>
      <c r="I108" s="24">
        <f t="shared" si="628"/>
        <v>0</v>
      </c>
      <c r="J108" s="24">
        <f t="shared" si="628"/>
        <v>0</v>
      </c>
      <c r="K108" s="24">
        <f t="shared" si="628"/>
        <v>0</v>
      </c>
      <c r="L108" s="24">
        <f t="shared" si="628"/>
        <v>0</v>
      </c>
      <c r="M108" s="24">
        <f t="shared" si="628"/>
        <v>0</v>
      </c>
      <c r="N108" s="24">
        <f t="shared" si="628"/>
        <v>0</v>
      </c>
      <c r="O108" s="24">
        <f t="shared" si="628"/>
        <v>0</v>
      </c>
      <c r="P108" s="24">
        <f t="shared" si="628"/>
        <v>0</v>
      </c>
      <c r="Q108" s="24">
        <f t="shared" si="628"/>
        <v>0</v>
      </c>
      <c r="R108" s="24">
        <f t="shared" si="628"/>
        <v>0</v>
      </c>
      <c r="S108" s="24">
        <f t="shared" si="628"/>
        <v>0</v>
      </c>
      <c r="T108" s="24">
        <f t="shared" si="628"/>
        <v>0</v>
      </c>
      <c r="U108" s="24">
        <f t="shared" si="628"/>
        <v>0</v>
      </c>
      <c r="V108" s="24">
        <f t="shared" si="628"/>
        <v>0</v>
      </c>
      <c r="W108" s="24">
        <f t="shared" si="628"/>
        <v>0</v>
      </c>
      <c r="X108" s="48">
        <f t="shared" si="628"/>
        <v>0</v>
      </c>
      <c r="Y108" s="124">
        <f t="shared" ref="Y108:AO108" si="629">Y100+Y101-Y102+Y103</f>
        <v>0</v>
      </c>
      <c r="Z108" s="124">
        <f t="shared" si="629"/>
        <v>0</v>
      </c>
      <c r="AA108" s="124">
        <f t="shared" si="629"/>
        <v>0</v>
      </c>
      <c r="AB108" s="124">
        <f t="shared" si="629"/>
        <v>0</v>
      </c>
      <c r="AC108" s="124">
        <f t="shared" si="629"/>
        <v>0</v>
      </c>
      <c r="AD108" s="124">
        <f t="shared" si="629"/>
        <v>0</v>
      </c>
      <c r="AE108" s="124">
        <f t="shared" si="629"/>
        <v>0</v>
      </c>
      <c r="AF108" s="124">
        <f t="shared" si="629"/>
        <v>0</v>
      </c>
      <c r="AG108" s="124">
        <f t="shared" si="629"/>
        <v>0</v>
      </c>
      <c r="AH108" s="124">
        <f t="shared" si="629"/>
        <v>0</v>
      </c>
      <c r="AI108" s="124">
        <f t="shared" si="629"/>
        <v>0</v>
      </c>
      <c r="AJ108" s="124">
        <f t="shared" si="629"/>
        <v>0</v>
      </c>
      <c r="AK108" s="124">
        <f t="shared" si="629"/>
        <v>0</v>
      </c>
      <c r="AL108" s="124">
        <f t="shared" si="629"/>
        <v>0</v>
      </c>
      <c r="AM108" s="124">
        <f t="shared" si="629"/>
        <v>0</v>
      </c>
      <c r="AN108" s="124">
        <f t="shared" si="629"/>
        <v>0</v>
      </c>
      <c r="AO108" s="124">
        <f t="shared" si="629"/>
        <v>0</v>
      </c>
      <c r="AP108" s="124">
        <f t="shared" ref="AP108:AX108" si="630">AP100+AP101-AP102+AP103</f>
        <v>0</v>
      </c>
      <c r="AQ108" s="124">
        <f t="shared" si="630"/>
        <v>0</v>
      </c>
      <c r="AR108" s="124">
        <f t="shared" si="630"/>
        <v>0</v>
      </c>
      <c r="AS108" s="124">
        <f t="shared" si="630"/>
        <v>0</v>
      </c>
      <c r="AT108" s="124">
        <f t="shared" si="630"/>
        <v>0</v>
      </c>
      <c r="AU108" s="124">
        <f t="shared" si="630"/>
        <v>0</v>
      </c>
      <c r="AV108" s="124">
        <f t="shared" si="630"/>
        <v>0</v>
      </c>
      <c r="AW108" s="124">
        <f t="shared" si="630"/>
        <v>0</v>
      </c>
      <c r="AX108" s="124">
        <f t="shared" si="630"/>
        <v>0</v>
      </c>
    </row>
    <row r="109" spans="1:50" outlineLevel="1" x14ac:dyDescent="0.25">
      <c r="A109" s="18"/>
      <c r="B109" s="146"/>
      <c r="C109" s="194" t="s">
        <v>27</v>
      </c>
      <c r="D109" s="195"/>
      <c r="E109" s="35">
        <f>E108</f>
        <v>0</v>
      </c>
      <c r="F109" s="36">
        <f>E109+F108</f>
        <v>0</v>
      </c>
      <c r="G109" s="36">
        <f t="shared" ref="G109" si="631">F109+G108</f>
        <v>0</v>
      </c>
      <c r="H109" s="37">
        <f t="shared" ref="H109" si="632">G109+H108</f>
        <v>0</v>
      </c>
      <c r="I109" s="35">
        <f t="shared" ref="I109" si="633">H109+I108</f>
        <v>0</v>
      </c>
      <c r="J109" s="35">
        <f t="shared" ref="J109" si="634">I109+J108</f>
        <v>0</v>
      </c>
      <c r="K109" s="35">
        <f t="shared" ref="K109" si="635">J109+K108</f>
        <v>0</v>
      </c>
      <c r="L109" s="35">
        <f t="shared" ref="L109" si="636">K109+L108</f>
        <v>0</v>
      </c>
      <c r="M109" s="35">
        <f t="shared" ref="M109" si="637">L109+M108</f>
        <v>0</v>
      </c>
      <c r="N109" s="35">
        <f t="shared" ref="N109" si="638">M109+N108</f>
        <v>0</v>
      </c>
      <c r="O109" s="35">
        <f t="shared" ref="O109" si="639">N109+O108</f>
        <v>0</v>
      </c>
      <c r="P109" s="35">
        <f t="shared" ref="P109" si="640">O109+P108</f>
        <v>0</v>
      </c>
      <c r="Q109" s="35">
        <f t="shared" ref="Q109" si="641">P109+Q108</f>
        <v>0</v>
      </c>
      <c r="R109" s="35">
        <f t="shared" ref="R109" si="642">Q109+R108</f>
        <v>0</v>
      </c>
      <c r="S109" s="35">
        <f t="shared" ref="S109" si="643">R109+S108</f>
        <v>0</v>
      </c>
      <c r="T109" s="35">
        <f t="shared" ref="T109" si="644">S109+T108</f>
        <v>0</v>
      </c>
      <c r="U109" s="35">
        <f t="shared" ref="U109" si="645">T109+U108</f>
        <v>0</v>
      </c>
      <c r="V109" s="35">
        <f t="shared" ref="V109" si="646">U109+V108</f>
        <v>0</v>
      </c>
      <c r="W109" s="35">
        <f t="shared" ref="W109" si="647">V109+W108</f>
        <v>0</v>
      </c>
      <c r="X109" s="36">
        <f t="shared" ref="X109" si="648">W109+X108</f>
        <v>0</v>
      </c>
      <c r="Y109" s="124">
        <f t="shared" ref="Y109" si="649">X109+Y108</f>
        <v>0</v>
      </c>
      <c r="Z109" s="124">
        <f t="shared" ref="Z109" si="650">Y109+Z108</f>
        <v>0</v>
      </c>
      <c r="AA109" s="124">
        <f t="shared" ref="AA109" si="651">Z109+AA108</f>
        <v>0</v>
      </c>
      <c r="AB109" s="124">
        <f t="shared" ref="AB109" si="652">AA109+AB108</f>
        <v>0</v>
      </c>
      <c r="AC109" s="124">
        <f t="shared" ref="AC109" si="653">AB109+AC108</f>
        <v>0</v>
      </c>
      <c r="AD109" s="124">
        <f t="shared" ref="AD109" si="654">AC109+AD108</f>
        <v>0</v>
      </c>
      <c r="AE109" s="124">
        <f t="shared" ref="AE109" si="655">AD109+AE108</f>
        <v>0</v>
      </c>
      <c r="AF109" s="124">
        <f t="shared" ref="AF109" si="656">AE109+AF108</f>
        <v>0</v>
      </c>
      <c r="AG109" s="124">
        <f t="shared" ref="AG109" si="657">AF109+AG108</f>
        <v>0</v>
      </c>
      <c r="AH109" s="124">
        <f t="shared" ref="AH109" si="658">AG109+AH108</f>
        <v>0</v>
      </c>
      <c r="AI109" s="124">
        <f t="shared" ref="AI109" si="659">AH109+AI108</f>
        <v>0</v>
      </c>
      <c r="AJ109" s="124">
        <f t="shared" ref="AJ109" si="660">AI109+AJ108</f>
        <v>0</v>
      </c>
      <c r="AK109" s="124">
        <f t="shared" ref="AK109" si="661">AJ109+AK108</f>
        <v>0</v>
      </c>
      <c r="AL109" s="124">
        <f t="shared" ref="AL109" si="662">AK109+AL108</f>
        <v>0</v>
      </c>
      <c r="AM109" s="124">
        <f t="shared" ref="AM109" si="663">AL109+AM108</f>
        <v>0</v>
      </c>
      <c r="AN109" s="124">
        <f t="shared" ref="AN109" si="664">AM109+AN108</f>
        <v>0</v>
      </c>
      <c r="AO109" s="124">
        <f t="shared" ref="AO109" si="665">AN109+AO108</f>
        <v>0</v>
      </c>
      <c r="AP109" s="124">
        <f t="shared" ref="AP109" si="666">AO109+AP108</f>
        <v>0</v>
      </c>
      <c r="AQ109" s="124">
        <f t="shared" ref="AQ109" si="667">AP109+AQ108</f>
        <v>0</v>
      </c>
      <c r="AR109" s="124">
        <f t="shared" ref="AR109" si="668">AQ109+AR108</f>
        <v>0</v>
      </c>
      <c r="AS109" s="124">
        <f t="shared" ref="AS109" si="669">AR109+AS108</f>
        <v>0</v>
      </c>
      <c r="AT109" s="124">
        <f t="shared" ref="AT109" si="670">AS109+AT108</f>
        <v>0</v>
      </c>
      <c r="AU109" s="124">
        <f t="shared" ref="AU109" si="671">AT109+AU108</f>
        <v>0</v>
      </c>
      <c r="AV109" s="124">
        <f t="shared" ref="AV109" si="672">AU109+AV108</f>
        <v>0</v>
      </c>
      <c r="AW109" s="124">
        <f t="shared" ref="AW109" si="673">AV109+AW108</f>
        <v>0</v>
      </c>
      <c r="AX109" s="124">
        <f t="shared" ref="AX109" si="674">AW109+AX108</f>
        <v>0</v>
      </c>
    </row>
    <row r="110" spans="1:50" x14ac:dyDescent="0.25">
      <c r="A110" s="18"/>
      <c r="B110" s="22"/>
      <c r="C110" s="18"/>
      <c r="D110" s="18"/>
      <c r="E110" s="106"/>
      <c r="F110" s="106"/>
      <c r="G110" s="106"/>
      <c r="H110" s="106"/>
      <c r="I110" s="39"/>
      <c r="J110" s="106"/>
      <c r="K110" s="39"/>
      <c r="L110" s="106"/>
      <c r="M110" s="106"/>
      <c r="N110" s="106"/>
      <c r="O110" s="39"/>
      <c r="P110" s="106"/>
      <c r="Q110" s="106"/>
      <c r="R110" s="106"/>
      <c r="S110" s="39"/>
      <c r="T110" s="106"/>
      <c r="U110" s="106"/>
      <c r="V110" s="39"/>
      <c r="W110" s="106"/>
      <c r="X110" s="106"/>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row>
    <row r="111" spans="1:50" outlineLevel="1" x14ac:dyDescent="0.25">
      <c r="A111" s="18"/>
      <c r="B111" s="144" t="str">
        <f>IF(Projects!G12="","",Projects!G12)</f>
        <v/>
      </c>
      <c r="C111" s="194" t="s">
        <v>4</v>
      </c>
      <c r="D111" s="195"/>
      <c r="E111" s="96">
        <f>IF(AND(Projects!$I12&lt;='Cash Flow - Each Project'!E$3,Projects!$W$12&gt;='Cash Flow - Each Project'!E$3),Projects!$S12*((1+Projects!$T$12)^('Cash Flow - Each Project'!E$3-'Initial Setup'!$F$43)),0)</f>
        <v>0</v>
      </c>
      <c r="F111" s="96">
        <f>IF(AND(Projects!$I12&lt;='Cash Flow - Each Project'!F$3,Projects!$W$12&gt;='Cash Flow - Each Project'!F$3),Projects!$S12*((1+Projects!$T$12)^('Cash Flow - Each Project'!F$3-'Initial Setup'!$F$43)),0)</f>
        <v>0</v>
      </c>
      <c r="G111" s="96">
        <f>IF(AND(Projects!$I12&lt;='Cash Flow - Each Project'!G$3,Projects!$W$12&gt;='Cash Flow - Each Project'!G$3),Projects!$S12*((1+Projects!$T$12)^('Cash Flow - Each Project'!G$3-'Initial Setup'!$F$43)),0)</f>
        <v>0</v>
      </c>
      <c r="H111" s="96">
        <f>IF(AND(Projects!$I12&lt;='Cash Flow - Each Project'!H$3,Projects!$W$12&gt;='Cash Flow - Each Project'!H$3),Projects!$S12*((1+Projects!$T$12)^('Cash Flow - Each Project'!H$3-'Initial Setup'!$F$43)),0)</f>
        <v>0</v>
      </c>
      <c r="I111" s="96">
        <f>IF(AND(Projects!$I12&lt;='Cash Flow - Each Project'!I$3,Projects!$W$12&gt;='Cash Flow - Each Project'!I$3),Projects!$S12*((1+Projects!$T$12)^('Cash Flow - Each Project'!I$3-'Initial Setup'!$F$43)),0)</f>
        <v>0</v>
      </c>
      <c r="J111" s="96">
        <f>IF(AND(Projects!$I12&lt;='Cash Flow - Each Project'!J$3,Projects!$W$12&gt;='Cash Flow - Each Project'!J$3),Projects!$S12*((1+Projects!$T$12)^('Cash Flow - Each Project'!J$3-'Initial Setup'!$F$43)),0)</f>
        <v>0</v>
      </c>
      <c r="K111" s="96">
        <f>IF(AND(Projects!$I12&lt;='Cash Flow - Each Project'!K$3,Projects!$W$12&gt;='Cash Flow - Each Project'!K$3),Projects!$S12*((1+Projects!$T$12)^('Cash Flow - Each Project'!K$3-'Initial Setup'!$F$43)),0)</f>
        <v>0</v>
      </c>
      <c r="L111" s="96">
        <f>IF(AND(Projects!$I12&lt;='Cash Flow - Each Project'!L$3,Projects!$W$12&gt;='Cash Flow - Each Project'!L$3),Projects!$S12*((1+Projects!$T$12)^('Cash Flow - Each Project'!L$3-'Initial Setup'!$F$43)),0)</f>
        <v>0</v>
      </c>
      <c r="M111" s="96">
        <f>IF(AND(Projects!$I12&lt;='Cash Flow - Each Project'!M$3,Projects!$W$12&gt;='Cash Flow - Each Project'!M$3),Projects!$S12*((1+Projects!$T$12)^('Cash Flow - Each Project'!M$3-'Initial Setup'!$F$43)),0)</f>
        <v>0</v>
      </c>
      <c r="N111" s="96">
        <f>IF(AND(Projects!$I12&lt;='Cash Flow - Each Project'!N$3,Projects!$W$12&gt;='Cash Flow - Each Project'!N$3),Projects!$S12*((1+Projects!$T$12)^('Cash Flow - Each Project'!N$3-'Initial Setup'!$F$43)),0)</f>
        <v>0</v>
      </c>
      <c r="O111" s="96">
        <f>IF(AND(Projects!$I12&lt;='Cash Flow - Each Project'!O$3,Projects!$W$12&gt;='Cash Flow - Each Project'!O$3),Projects!$S12*((1+Projects!$T$12)^('Cash Flow - Each Project'!O$3-'Initial Setup'!$F$43)),0)</f>
        <v>0</v>
      </c>
      <c r="P111" s="96">
        <f>IF(AND(Projects!$I12&lt;='Cash Flow - Each Project'!P$3,Projects!$W$12&gt;='Cash Flow - Each Project'!P$3),Projects!$S12*((1+Projects!$T$12)^('Cash Flow - Each Project'!P$3-'Initial Setup'!$F$43)),0)</f>
        <v>0</v>
      </c>
      <c r="Q111" s="96">
        <f>IF(AND(Projects!$I12&lt;='Cash Flow - Each Project'!Q$3,Projects!$W$12&gt;='Cash Flow - Each Project'!Q$3),Projects!$S12*((1+Projects!$T$12)^('Cash Flow - Each Project'!Q$3-'Initial Setup'!$F$43)),0)</f>
        <v>0</v>
      </c>
      <c r="R111" s="96">
        <f>IF(AND(Projects!$I12&lt;='Cash Flow - Each Project'!R$3,Projects!$W$12&gt;='Cash Flow - Each Project'!R$3),Projects!$S12*((1+Projects!$T$12)^('Cash Flow - Each Project'!R$3-'Initial Setup'!$F$43)),0)</f>
        <v>0</v>
      </c>
      <c r="S111" s="96">
        <f>IF(AND(Projects!$I12&lt;='Cash Flow - Each Project'!S$3,Projects!$W$12&gt;='Cash Flow - Each Project'!S$3),Projects!$S12*((1+Projects!$T$12)^('Cash Flow - Each Project'!S$3-'Initial Setup'!$F$43)),0)</f>
        <v>0</v>
      </c>
      <c r="T111" s="96">
        <f>IF(AND(Projects!$I12&lt;='Cash Flow - Each Project'!T$3,Projects!$W$12&gt;='Cash Flow - Each Project'!T$3),Projects!$S12*((1+Projects!$T$12)^('Cash Flow - Each Project'!T$3-'Initial Setup'!$F$43)),0)</f>
        <v>0</v>
      </c>
      <c r="U111" s="96">
        <f>IF(AND(Projects!$I12&lt;='Cash Flow - Each Project'!U$3,Projects!$W$12&gt;='Cash Flow - Each Project'!U$3),Projects!$S12*((1+Projects!$T$12)^('Cash Flow - Each Project'!U$3-'Initial Setup'!$F$43)),0)</f>
        <v>0</v>
      </c>
      <c r="V111" s="96">
        <f>IF(AND(Projects!$I12&lt;='Cash Flow - Each Project'!V$3,Projects!$W$12&gt;='Cash Flow - Each Project'!V$3),Projects!$S12*((1+Projects!$T$12)^('Cash Flow - Each Project'!V$3-'Initial Setup'!$F$43)),0)</f>
        <v>0</v>
      </c>
      <c r="W111" s="96">
        <f>IF(AND(Projects!$I12&lt;='Cash Flow - Each Project'!W$3,Projects!$W$12&gt;='Cash Flow - Each Project'!W$3),Projects!$S12*((1+Projects!$T$12)^('Cash Flow - Each Project'!W$3-'Initial Setup'!$F$43)),0)</f>
        <v>0</v>
      </c>
      <c r="X111" s="41">
        <f>IF(AND(Projects!$I12&lt;='Cash Flow - Each Project'!X$3,Projects!$W$12&gt;='Cash Flow - Each Project'!X$3),Projects!$S12*((1+Projects!$T$12)^('Cash Flow - Each Project'!X$3-'Initial Setup'!$F$43)),0)</f>
        <v>0</v>
      </c>
      <c r="Y111" s="123">
        <f>IF(AND(Projects!$I12&lt;='Cash Flow - Each Project'!Y$3,Projects!$W$12&gt;='Cash Flow - Each Project'!Y$3),Projects!$S12*((1+Projects!$T$12)^('Cash Flow - Each Project'!Y$3-'Initial Setup'!$F$43)),0)</f>
        <v>0</v>
      </c>
      <c r="Z111" s="123">
        <f>IF(AND(Projects!$I12&lt;='Cash Flow - Each Project'!Z$3,Projects!$W$12&gt;='Cash Flow - Each Project'!Z$3),Projects!$S12*((1+Projects!$T$12)^('Cash Flow - Each Project'!Z$3-'Initial Setup'!$F$43)),0)</f>
        <v>0</v>
      </c>
      <c r="AA111" s="123">
        <f>IF(AND(Projects!$I12&lt;='Cash Flow - Each Project'!AA$3,Projects!$W$12&gt;='Cash Flow - Each Project'!AA$3),Projects!$S12*((1+Projects!$T$12)^('Cash Flow - Each Project'!AA$3-'Initial Setup'!$F$43)),0)</f>
        <v>0</v>
      </c>
      <c r="AB111" s="123">
        <f>IF(AND(Projects!$I12&lt;='Cash Flow - Each Project'!AB$3,Projects!$W$12&gt;='Cash Flow - Each Project'!AB$3),Projects!$S12*((1+Projects!$T$12)^('Cash Flow - Each Project'!AB$3-'Initial Setup'!$F$43)),0)</f>
        <v>0</v>
      </c>
      <c r="AC111" s="123">
        <f>IF(AND(Projects!$I12&lt;='Cash Flow - Each Project'!AC$3,Projects!$W$12&gt;='Cash Flow - Each Project'!AC$3),Projects!$S12*((1+Projects!$T$12)^('Cash Flow - Each Project'!AC$3-'Initial Setup'!$F$43)),0)</f>
        <v>0</v>
      </c>
      <c r="AD111" s="123">
        <f>IF(AND(Projects!$I12&lt;='Cash Flow - Each Project'!AD$3,Projects!$W$12&gt;='Cash Flow - Each Project'!AD$3),Projects!$S12*((1+Projects!$T$12)^('Cash Flow - Each Project'!AD$3-'Initial Setup'!$F$43)),0)</f>
        <v>0</v>
      </c>
      <c r="AE111" s="123">
        <f>IF(AND(Projects!$I12&lt;='Cash Flow - Each Project'!AE$3,Projects!$W$12&gt;='Cash Flow - Each Project'!AE$3),Projects!$S12*((1+Projects!$T$12)^('Cash Flow - Each Project'!AE$3-'Initial Setup'!$F$43)),0)</f>
        <v>0</v>
      </c>
      <c r="AF111" s="123">
        <f>IF(AND(Projects!$I12&lt;='Cash Flow - Each Project'!AF$3,Projects!$W$12&gt;='Cash Flow - Each Project'!AF$3),Projects!$S12*((1+Projects!$T$12)^('Cash Flow - Each Project'!AF$3-'Initial Setup'!$F$43)),0)</f>
        <v>0</v>
      </c>
      <c r="AG111" s="123">
        <f>IF(AND(Projects!$I12&lt;='Cash Flow - Each Project'!AG$3,Projects!$W$12&gt;='Cash Flow - Each Project'!AG$3),Projects!$S12*((1+Projects!$T$12)^('Cash Flow - Each Project'!AG$3-'Initial Setup'!$F$43)),0)</f>
        <v>0</v>
      </c>
      <c r="AH111" s="123">
        <f>IF(AND(Projects!$I12&lt;='Cash Flow - Each Project'!AH$3,Projects!$W$12&gt;='Cash Flow - Each Project'!AH$3),Projects!$S12*((1+Projects!$T$12)^('Cash Flow - Each Project'!AH$3-'Initial Setup'!$F$43)),0)</f>
        <v>0</v>
      </c>
      <c r="AI111" s="123">
        <f>IF(AND(Projects!$I12&lt;='Cash Flow - Each Project'!AI$3,Projects!$W$12&gt;='Cash Flow - Each Project'!AI$3),Projects!$S12*((1+Projects!$T$12)^('Cash Flow - Each Project'!AI$3-'Initial Setup'!$F$43)),0)</f>
        <v>0</v>
      </c>
      <c r="AJ111" s="123">
        <f>IF(AND(Projects!$I12&lt;='Cash Flow - Each Project'!AJ$3,Projects!$W$12&gt;='Cash Flow - Each Project'!AJ$3),Projects!$S12*((1+Projects!$T$12)^('Cash Flow - Each Project'!AJ$3-'Initial Setup'!$F$43)),0)</f>
        <v>0</v>
      </c>
      <c r="AK111" s="123">
        <f>IF(AND(Projects!$I12&lt;='Cash Flow - Each Project'!AK$3,Projects!$W$12&gt;='Cash Flow - Each Project'!AK$3),Projects!$S12*((1+Projects!$T$12)^('Cash Flow - Each Project'!AK$3-'Initial Setup'!$F$43)),0)</f>
        <v>0</v>
      </c>
      <c r="AL111" s="123">
        <f>IF(AND(Projects!$I12&lt;='Cash Flow - Each Project'!AL$3,Projects!$W$12&gt;='Cash Flow - Each Project'!AL$3),Projects!$S12*((1+Projects!$T$12)^('Cash Flow - Each Project'!AL$3-'Initial Setup'!$F$43)),0)</f>
        <v>0</v>
      </c>
      <c r="AM111" s="123">
        <f>IF(AND(Projects!$I12&lt;='Cash Flow - Each Project'!AM$3,Projects!$W$12&gt;='Cash Flow - Each Project'!AM$3),Projects!$S12*((1+Projects!$T$12)^('Cash Flow - Each Project'!AM$3-'Initial Setup'!$F$43)),0)</f>
        <v>0</v>
      </c>
      <c r="AN111" s="123">
        <f>IF(AND(Projects!$I12&lt;='Cash Flow - Each Project'!AN$3,Projects!$W$12&gt;='Cash Flow - Each Project'!AN$3),Projects!$S12*((1+Projects!$T$12)^('Cash Flow - Each Project'!AN$3-'Initial Setup'!$F$43)),0)</f>
        <v>0</v>
      </c>
      <c r="AO111" s="123">
        <f>IF(AND(Projects!$I12&lt;='Cash Flow - Each Project'!AO$3,Projects!$W$12&gt;='Cash Flow - Each Project'!AO$3),Projects!$S12*((1+Projects!$T$12)^('Cash Flow - Each Project'!AO$3-'Initial Setup'!$F$43)),0)</f>
        <v>0</v>
      </c>
      <c r="AP111" s="123">
        <f>IF(AND(Projects!$I12&lt;='Cash Flow - Each Project'!AP$3,Projects!$W$12&gt;='Cash Flow - Each Project'!AP$3),Projects!$S12*((1+Projects!$T$12)^('Cash Flow - Each Project'!AP$3-'Initial Setup'!$F$43)),0)</f>
        <v>0</v>
      </c>
      <c r="AQ111" s="123">
        <f>IF(AND(Projects!$I12&lt;='Cash Flow - Each Project'!AQ$3,Projects!$W$12&gt;='Cash Flow - Each Project'!AQ$3),Projects!$S12*((1+Projects!$T$12)^('Cash Flow - Each Project'!AQ$3-'Initial Setup'!$F$43)),0)</f>
        <v>0</v>
      </c>
      <c r="AR111" s="123">
        <f>IF(AND(Projects!$I12&lt;='Cash Flow - Each Project'!AR$3,Projects!$W$12&gt;='Cash Flow - Each Project'!AR$3),Projects!$S12*((1+Projects!$T$12)^('Cash Flow - Each Project'!AR$3-'Initial Setup'!$F$43)),0)</f>
        <v>0</v>
      </c>
      <c r="AS111" s="123">
        <f>IF(AND(Projects!$I12&lt;='Cash Flow - Each Project'!AS$3,Projects!$W$12&gt;='Cash Flow - Each Project'!AS$3),Projects!$S12*((1+Projects!$T$12)^('Cash Flow - Each Project'!AS$3-'Initial Setup'!$F$43)),0)</f>
        <v>0</v>
      </c>
      <c r="AT111" s="123">
        <f>IF(AND(Projects!$I12&lt;='Cash Flow - Each Project'!AT$3,Projects!$W$12&gt;='Cash Flow - Each Project'!AT$3),Projects!$S12*((1+Projects!$T$12)^('Cash Flow - Each Project'!AT$3-'Initial Setup'!$F$43)),0)</f>
        <v>0</v>
      </c>
      <c r="AU111" s="123">
        <f>IF(AND(Projects!$I12&lt;='Cash Flow - Each Project'!AU$3,Projects!$W$12&gt;='Cash Flow - Each Project'!AU$3),Projects!$S12*((1+Projects!$T$12)^('Cash Flow - Each Project'!AU$3-'Initial Setup'!$F$43)),0)</f>
        <v>0</v>
      </c>
      <c r="AV111" s="123">
        <f>IF(AND(Projects!$I12&lt;='Cash Flow - Each Project'!AV$3,Projects!$W$12&gt;='Cash Flow - Each Project'!AV$3),Projects!$S12*((1+Projects!$T$12)^('Cash Flow - Each Project'!AV$3-'Initial Setup'!$F$43)),0)</f>
        <v>0</v>
      </c>
      <c r="AW111" s="123">
        <f>IF(AND(Projects!$I12&lt;='Cash Flow - Each Project'!AW$3,Projects!$W$12&gt;='Cash Flow - Each Project'!AW$3),Projects!$S12*((1+Projects!$T$12)^('Cash Flow - Each Project'!AW$3-'Initial Setup'!$F$43)),0)</f>
        <v>0</v>
      </c>
      <c r="AX111" s="123">
        <f>IF(AND(Projects!$I12&lt;='Cash Flow - Each Project'!AX$3,Projects!$W$12&gt;='Cash Flow - Each Project'!AX$3),Projects!$S12*((1+Projects!$T$12)^('Cash Flow - Each Project'!AX$3-'Initial Setup'!$F$43)),0)</f>
        <v>0</v>
      </c>
    </row>
    <row r="112" spans="1:50" outlineLevel="1" x14ac:dyDescent="0.25">
      <c r="A112" s="18"/>
      <c r="B112" s="145"/>
      <c r="C112" s="194" t="s">
        <v>5</v>
      </c>
      <c r="D112" s="195"/>
      <c r="E112" s="108">
        <f t="shared" ref="E112" si="675">E111-E113</f>
        <v>0</v>
      </c>
      <c r="F112" s="108">
        <f t="shared" ref="F112:X112" si="676">F111-F113</f>
        <v>0</v>
      </c>
      <c r="G112" s="108">
        <f t="shared" si="676"/>
        <v>0</v>
      </c>
      <c r="H112" s="108">
        <f t="shared" si="676"/>
        <v>0</v>
      </c>
      <c r="I112" s="108">
        <f t="shared" si="676"/>
        <v>0</v>
      </c>
      <c r="J112" s="108">
        <f t="shared" si="676"/>
        <v>0</v>
      </c>
      <c r="K112" s="108">
        <f t="shared" si="676"/>
        <v>0</v>
      </c>
      <c r="L112" s="108">
        <f t="shared" si="676"/>
        <v>0</v>
      </c>
      <c r="M112" s="108">
        <f t="shared" si="676"/>
        <v>0</v>
      </c>
      <c r="N112" s="108">
        <f t="shared" si="676"/>
        <v>0</v>
      </c>
      <c r="O112" s="108">
        <f t="shared" si="676"/>
        <v>0</v>
      </c>
      <c r="P112" s="108">
        <f t="shared" si="676"/>
        <v>0</v>
      </c>
      <c r="Q112" s="108">
        <f t="shared" si="676"/>
        <v>0</v>
      </c>
      <c r="R112" s="108">
        <f t="shared" si="676"/>
        <v>0</v>
      </c>
      <c r="S112" s="108">
        <f t="shared" si="676"/>
        <v>0</v>
      </c>
      <c r="T112" s="108">
        <f t="shared" si="676"/>
        <v>0</v>
      </c>
      <c r="U112" s="108">
        <f t="shared" si="676"/>
        <v>0</v>
      </c>
      <c r="V112" s="108">
        <f t="shared" si="676"/>
        <v>0</v>
      </c>
      <c r="W112" s="108">
        <f t="shared" si="676"/>
        <v>0</v>
      </c>
      <c r="X112" s="25">
        <f t="shared" si="676"/>
        <v>0</v>
      </c>
      <c r="Y112" s="123">
        <f t="shared" ref="Y112:AO112" si="677">Y111-Y113</f>
        <v>0</v>
      </c>
      <c r="Z112" s="123">
        <f t="shared" si="677"/>
        <v>0</v>
      </c>
      <c r="AA112" s="123">
        <f t="shared" si="677"/>
        <v>0</v>
      </c>
      <c r="AB112" s="123">
        <f t="shared" si="677"/>
        <v>0</v>
      </c>
      <c r="AC112" s="123">
        <f t="shared" si="677"/>
        <v>0</v>
      </c>
      <c r="AD112" s="123">
        <f t="shared" si="677"/>
        <v>0</v>
      </c>
      <c r="AE112" s="123">
        <f t="shared" si="677"/>
        <v>0</v>
      </c>
      <c r="AF112" s="123">
        <f t="shared" si="677"/>
        <v>0</v>
      </c>
      <c r="AG112" s="123">
        <f t="shared" si="677"/>
        <v>0</v>
      </c>
      <c r="AH112" s="123">
        <f t="shared" si="677"/>
        <v>0</v>
      </c>
      <c r="AI112" s="123">
        <f t="shared" si="677"/>
        <v>0</v>
      </c>
      <c r="AJ112" s="123">
        <f t="shared" si="677"/>
        <v>0</v>
      </c>
      <c r="AK112" s="123">
        <f t="shared" si="677"/>
        <v>0</v>
      </c>
      <c r="AL112" s="123">
        <f t="shared" si="677"/>
        <v>0</v>
      </c>
      <c r="AM112" s="123">
        <f t="shared" si="677"/>
        <v>0</v>
      </c>
      <c r="AN112" s="123">
        <f t="shared" si="677"/>
        <v>0</v>
      </c>
      <c r="AO112" s="123">
        <f t="shared" si="677"/>
        <v>0</v>
      </c>
      <c r="AP112" s="123">
        <f t="shared" ref="AP112:AX112" si="678">AP111-AP113</f>
        <v>0</v>
      </c>
      <c r="AQ112" s="123">
        <f t="shared" si="678"/>
        <v>0</v>
      </c>
      <c r="AR112" s="123">
        <f t="shared" si="678"/>
        <v>0</v>
      </c>
      <c r="AS112" s="123">
        <f t="shared" si="678"/>
        <v>0</v>
      </c>
      <c r="AT112" s="123">
        <f t="shared" si="678"/>
        <v>0</v>
      </c>
      <c r="AU112" s="123">
        <f t="shared" si="678"/>
        <v>0</v>
      </c>
      <c r="AV112" s="123">
        <f t="shared" si="678"/>
        <v>0</v>
      </c>
      <c r="AW112" s="123">
        <f t="shared" si="678"/>
        <v>0</v>
      </c>
      <c r="AX112" s="123">
        <f t="shared" si="678"/>
        <v>0</v>
      </c>
    </row>
    <row r="113" spans="1:50" outlineLevel="1" x14ac:dyDescent="0.25">
      <c r="A113" s="18"/>
      <c r="B113" s="145"/>
      <c r="C113" s="194" t="s">
        <v>95</v>
      </c>
      <c r="D113" s="195"/>
      <c r="E113" s="107">
        <f>IFERROR((E111*Projects!$R$12*((1-Projects!$Y$12)^(E$3-Projects!$I$12)))*VLOOKUP(Projects!$H$12,'Initial Setup'!$E$46:$L$51,8,0),0)</f>
        <v>0</v>
      </c>
      <c r="F113" s="107">
        <f>IFERROR((F111*Projects!$R$12*((1-Projects!$Y$12)^(F$3-Projects!$I$12)))*VLOOKUP(Projects!$H$12,'Initial Setup'!$E$46:$L$51,8,0),0)</f>
        <v>0</v>
      </c>
      <c r="G113" s="107">
        <f>IFERROR((G111*Projects!$R$12*((1-Projects!$Y$12)^(G$3-Projects!$I$12)))*VLOOKUP(Projects!$H$12,'Initial Setup'!$E$46:$L$51,8,0),0)</f>
        <v>0</v>
      </c>
      <c r="H113" s="107">
        <f>IFERROR((H111*Projects!$R$12*((1-Projects!$Y$12)^(H$3-Projects!$I$12)))*VLOOKUP(Projects!$H$12,'Initial Setup'!$E$46:$L$51,8,0),0)</f>
        <v>0</v>
      </c>
      <c r="I113" s="107">
        <f>IFERROR((I111*Projects!$R$12*((1-Projects!$Y$12)^(I$3-Projects!$I$12)))*VLOOKUP(Projects!$H$12,'Initial Setup'!$E$46:$L$51,8,0),0)</f>
        <v>0</v>
      </c>
      <c r="J113" s="107">
        <f>IFERROR((J111*Projects!$R$12*((1-Projects!$Y$12)^(J$3-Projects!$I$12)))*VLOOKUP(Projects!$H$12,'Initial Setup'!$E$46:$L$51,8,0),0)</f>
        <v>0</v>
      </c>
      <c r="K113" s="107">
        <f>IFERROR((K111*Projects!$R$12*((1-Projects!$Y$12)^(K$3-Projects!$I$12)))*VLOOKUP(Projects!$H$12,'Initial Setup'!$E$46:$L$51,8,0),0)</f>
        <v>0</v>
      </c>
      <c r="L113" s="107">
        <f>IFERROR((L111*Projects!$R$12*((1-Projects!$Y$12)^(L$3-Projects!$I$12)))*VLOOKUP(Projects!$H$12,'Initial Setup'!$E$46:$L$51,8,0),0)</f>
        <v>0</v>
      </c>
      <c r="M113" s="107">
        <f>IFERROR((M111*Projects!$R$12*((1-Projects!$Y$12)^(M$3-Projects!$I$12)))*VLOOKUP(Projects!$H$12,'Initial Setup'!$E$46:$L$51,8,0),0)</f>
        <v>0</v>
      </c>
      <c r="N113" s="107">
        <f>IFERROR((N111*Projects!$R$12*((1-Projects!$Y$12)^(N$3-Projects!$I$12)))*VLOOKUP(Projects!$H$12,'Initial Setup'!$E$46:$L$51,8,0),0)</f>
        <v>0</v>
      </c>
      <c r="O113" s="107">
        <f>IFERROR((O111*Projects!$R$12*((1-Projects!$Y$12)^(O$3-Projects!$I$12)))*VLOOKUP(Projects!$H$12,'Initial Setup'!$E$46:$L$51,8,0),0)</f>
        <v>0</v>
      </c>
      <c r="P113" s="107">
        <f>IFERROR((P111*Projects!$R$12*((1-Projects!$Y$12)^(P$3-Projects!$I$12)))*VLOOKUP(Projects!$H$12,'Initial Setup'!$E$46:$L$51,8,0),0)</f>
        <v>0</v>
      </c>
      <c r="Q113" s="107">
        <f>IFERROR((Q111*Projects!$R$12*((1-Projects!$Y$12)^(Q$3-Projects!$I$12)))*VLOOKUP(Projects!$H$12,'Initial Setup'!$E$46:$L$51,8,0),0)</f>
        <v>0</v>
      </c>
      <c r="R113" s="107">
        <f>IFERROR((R111*Projects!$R$12*((1-Projects!$Y$12)^(R$3-Projects!$I$12)))*VLOOKUP(Projects!$H$12,'Initial Setup'!$E$46:$L$51,8,0),0)</f>
        <v>0</v>
      </c>
      <c r="S113" s="107">
        <f>IFERROR((S111*Projects!$R$12*((1-Projects!$Y$12)^(S$3-Projects!$I$12)))*VLOOKUP(Projects!$H$12,'Initial Setup'!$E$46:$L$51,8,0),0)</f>
        <v>0</v>
      </c>
      <c r="T113" s="107">
        <f>IFERROR((T111*Projects!$R$12*((1-Projects!$Y$12)^(T$3-Projects!$I$12)))*VLOOKUP(Projects!$H$12,'Initial Setup'!$E$46:$L$51,8,0),0)</f>
        <v>0</v>
      </c>
      <c r="U113" s="107">
        <f>IFERROR((U111*Projects!$R$12*((1-Projects!$Y$12)^(U$3-Projects!$I$12)))*VLOOKUP(Projects!$H$12,'Initial Setup'!$E$46:$L$51,8,0),0)</f>
        <v>0</v>
      </c>
      <c r="V113" s="107">
        <f>IFERROR((V111*Projects!$R$12*((1-Projects!$Y$12)^(V$3-Projects!$I$12)))*VLOOKUP(Projects!$H$12,'Initial Setup'!$E$46:$L$51,8,0),0)</f>
        <v>0</v>
      </c>
      <c r="W113" s="107">
        <f>IFERROR((W111*Projects!$R$12*((1-Projects!$Y$12)^(W$3-Projects!$I$12)))*VLOOKUP(Projects!$H$12,'Initial Setup'!$E$46:$L$51,8,0),0)</f>
        <v>0</v>
      </c>
      <c r="X113" s="45">
        <f>IFERROR((X111*Projects!$R$12*((1-Projects!$Y$12)^(X$3-Projects!$I$12)))*VLOOKUP(Projects!$H$12,'Initial Setup'!$E$46:$L$51,8,0),0)</f>
        <v>0</v>
      </c>
      <c r="Y113" s="123">
        <f>IFERROR((Y111*Projects!$R$12*((1-Projects!$Y$12)^(Y$3-Projects!$I$12)))*VLOOKUP(Projects!$H$12,'Initial Setup'!$E$46:$L$51,8,0),0)</f>
        <v>0</v>
      </c>
      <c r="Z113" s="123">
        <f>IFERROR((Z111*Projects!$R$12*((1-Projects!$Y$12)^(Z$3-Projects!$I$12)))*VLOOKUP(Projects!$H$12,'Initial Setup'!$E$46:$L$51,8,0),0)</f>
        <v>0</v>
      </c>
      <c r="AA113" s="123">
        <f>IFERROR((AA111*Projects!$R$12*((1-Projects!$Y$12)^(AA$3-Projects!$I$12)))*VLOOKUP(Projects!$H$12,'Initial Setup'!$E$46:$L$51,8,0),0)</f>
        <v>0</v>
      </c>
      <c r="AB113" s="123">
        <f>IFERROR((AB111*Projects!$R$12*((1-Projects!$Y$12)^(AB$3-Projects!$I$12)))*VLOOKUP(Projects!$H$12,'Initial Setup'!$E$46:$L$51,8,0),0)</f>
        <v>0</v>
      </c>
      <c r="AC113" s="123">
        <f>IFERROR((AC111*Projects!$R$12*((1-Projects!$Y$12)^(AC$3-Projects!$I$12)))*VLOOKUP(Projects!$H$12,'Initial Setup'!$E$46:$L$51,8,0),0)</f>
        <v>0</v>
      </c>
      <c r="AD113" s="123">
        <f>IFERROR((AD111*Projects!$R$12*((1-Projects!$Y$12)^(AD$3-Projects!$I$12)))*VLOOKUP(Projects!$H$12,'Initial Setup'!$E$46:$L$51,8,0),0)</f>
        <v>0</v>
      </c>
      <c r="AE113" s="123">
        <f>IFERROR((AE111*Projects!$R$12*((1-Projects!$Y$12)^(AE$3-Projects!$I$12)))*VLOOKUP(Projects!$H$12,'Initial Setup'!$E$46:$L$51,8,0),0)</f>
        <v>0</v>
      </c>
      <c r="AF113" s="123">
        <f>IFERROR((AF111*Projects!$R$12*((1-Projects!$Y$12)^(AF$3-Projects!$I$12)))*VLOOKUP(Projects!$H$12,'Initial Setup'!$E$46:$L$51,8,0),0)</f>
        <v>0</v>
      </c>
      <c r="AG113" s="123">
        <f>IFERROR((AG111*Projects!$R$12*((1-Projects!$Y$12)^(AG$3-Projects!$I$12)))*VLOOKUP(Projects!$H$12,'Initial Setup'!$E$46:$L$51,8,0),0)</f>
        <v>0</v>
      </c>
      <c r="AH113" s="123">
        <f>IFERROR((AH111*Projects!$R$12*((1-Projects!$Y$12)^(AH$3-Projects!$I$12)))*VLOOKUP(Projects!$H$12,'Initial Setup'!$E$46:$L$51,8,0),0)</f>
        <v>0</v>
      </c>
      <c r="AI113" s="123">
        <f>IFERROR((AI111*Projects!$R$12*((1-Projects!$Y$12)^(AI$3-Projects!$I$12)))*VLOOKUP(Projects!$H$12,'Initial Setup'!$E$46:$L$51,8,0),0)</f>
        <v>0</v>
      </c>
      <c r="AJ113" s="123">
        <f>IFERROR((AJ111*Projects!$R$12*((1-Projects!$Y$12)^(AJ$3-Projects!$I$12)))*VLOOKUP(Projects!$H$12,'Initial Setup'!$E$46:$L$51,8,0),0)</f>
        <v>0</v>
      </c>
      <c r="AK113" s="123">
        <f>IFERROR((AK111*Projects!$R$12*((1-Projects!$Y$12)^(AK$3-Projects!$I$12)))*VLOOKUP(Projects!$H$12,'Initial Setup'!$E$46:$L$51,8,0),0)</f>
        <v>0</v>
      </c>
      <c r="AL113" s="123">
        <f>IFERROR((AL111*Projects!$R$12*((1-Projects!$Y$12)^(AL$3-Projects!$I$12)))*VLOOKUP(Projects!$H$12,'Initial Setup'!$E$46:$L$51,8,0),0)</f>
        <v>0</v>
      </c>
      <c r="AM113" s="123">
        <f>IFERROR((AM111*Projects!$R$12*((1-Projects!$Y$12)^(AM$3-Projects!$I$12)))*VLOOKUP(Projects!$H$12,'Initial Setup'!$E$46:$L$51,8,0),0)</f>
        <v>0</v>
      </c>
      <c r="AN113" s="123">
        <f>IFERROR((AN111*Projects!$R$12*((1-Projects!$Y$12)^(AN$3-Projects!$I$12)))*VLOOKUP(Projects!$H$12,'Initial Setup'!$E$46:$L$51,8,0),0)</f>
        <v>0</v>
      </c>
      <c r="AO113" s="123">
        <f>IFERROR((AO111*Projects!$R$12*((1-Projects!$Y$12)^(AO$3-Projects!$I$12)))*VLOOKUP(Projects!$H$12,'Initial Setup'!$E$46:$L$51,8,0),0)</f>
        <v>0</v>
      </c>
      <c r="AP113" s="123">
        <f>IFERROR((AP111*Projects!$R$12*((1-Projects!$Y$12)^(AP$3-Projects!$I$12)))*VLOOKUP(Projects!$H$12,'Initial Setup'!$E$46:$L$51,8,0),0)</f>
        <v>0</v>
      </c>
      <c r="AQ113" s="123">
        <f>IFERROR((AQ111*Projects!$R$12*((1-Projects!$Y$12)^(AQ$3-Projects!$I$12)))*VLOOKUP(Projects!$H$12,'Initial Setup'!$E$46:$L$51,8,0),0)</f>
        <v>0</v>
      </c>
      <c r="AR113" s="123">
        <f>IFERROR((AR111*Projects!$R$12*((1-Projects!$Y$12)^(AR$3-Projects!$I$12)))*VLOOKUP(Projects!$H$12,'Initial Setup'!$E$46:$L$51,8,0),0)</f>
        <v>0</v>
      </c>
      <c r="AS113" s="123">
        <f>IFERROR((AS111*Projects!$R$12*((1-Projects!$Y$12)^(AS$3-Projects!$I$12)))*VLOOKUP(Projects!$H$12,'Initial Setup'!$E$46:$L$51,8,0),0)</f>
        <v>0</v>
      </c>
      <c r="AT113" s="123">
        <f>IFERROR((AT111*Projects!$R$12*((1-Projects!$Y$12)^(AT$3-Projects!$I$12)))*VLOOKUP(Projects!$H$12,'Initial Setup'!$E$46:$L$51,8,0),0)</f>
        <v>0</v>
      </c>
      <c r="AU113" s="123">
        <f>IFERROR((AU111*Projects!$R$12*((1-Projects!$Y$12)^(AU$3-Projects!$I$12)))*VLOOKUP(Projects!$H$12,'Initial Setup'!$E$46:$L$51,8,0),0)</f>
        <v>0</v>
      </c>
      <c r="AV113" s="123">
        <f>IFERROR((AV111*Projects!$R$12*((1-Projects!$Y$12)^(AV$3-Projects!$I$12)))*VLOOKUP(Projects!$H$12,'Initial Setup'!$E$46:$L$51,8,0),0)</f>
        <v>0</v>
      </c>
      <c r="AW113" s="123">
        <f>IFERROR((AW111*Projects!$R$12*((1-Projects!$Y$12)^(AW$3-Projects!$I$12)))*VLOOKUP(Projects!$H$12,'Initial Setup'!$E$46:$L$51,8,0),0)</f>
        <v>0</v>
      </c>
      <c r="AX113" s="123">
        <f>IFERROR((AX111*Projects!$R$12*((1-Projects!$Y$12)^(AX$3-Projects!$I$12)))*VLOOKUP(Projects!$H$12,'Initial Setup'!$E$46:$L$51,8,0),0)</f>
        <v>0</v>
      </c>
    </row>
    <row r="114" spans="1:50" ht="6" customHeight="1" outlineLevel="1" x14ac:dyDescent="0.25">
      <c r="A114" s="18"/>
      <c r="B114" s="145"/>
      <c r="C114" s="18"/>
      <c r="D114" s="18"/>
      <c r="E114" s="51"/>
      <c r="F114" s="50"/>
      <c r="G114" s="50"/>
      <c r="H114" s="50"/>
      <c r="I114" s="50"/>
      <c r="J114" s="50"/>
      <c r="K114" s="50"/>
      <c r="L114" s="50"/>
      <c r="M114" s="50"/>
      <c r="N114" s="50"/>
      <c r="O114" s="50"/>
      <c r="P114" s="50"/>
      <c r="Q114" s="50"/>
      <c r="R114" s="50"/>
      <c r="S114" s="50"/>
      <c r="T114" s="50"/>
      <c r="U114" s="50"/>
      <c r="V114" s="50"/>
      <c r="W114" s="50"/>
      <c r="X114" s="50"/>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row>
    <row r="115" spans="1:50" outlineLevel="1" x14ac:dyDescent="0.25">
      <c r="A115" s="18"/>
      <c r="B115" s="145"/>
      <c r="C115" s="23" t="str">
        <f>"AEC Reinvested ("&amp;TEXT(Projects!U12,"0%")&amp;" → "&amp;TEXT(Projects!V12,"0%")&amp;")"</f>
        <v>AEC Reinvested (0% → 0%)</v>
      </c>
      <c r="D115" s="104" t="s">
        <v>23</v>
      </c>
      <c r="E115" s="28">
        <f>MIN(E113*Projects!$U$12,IF(AND(IF(AND(E113*IF(D124&lt;=0,Projects!$U$12,Projects!$V$12)&gt;ABS(D124),D124&lt;0),MAX((D124*-1)-D118+0.001,E113*Projects!$V$12),E113*IF(D124&lt;=0,Projects!$U$12,Projects!$V$12))&lt;ABS(E118),E118&lt;0),ABS(E118),IF(AND(E113*IF(D124&lt;=0,Projects!$U$12,Projects!$V$12)&gt;ABS(D124),D124&lt;0),MAX((D124*-1)-D118+0.001,E113*Projects!$V$12),E113*IF(D124&lt;=0,Projects!$U$12,Projects!$V$12))))</f>
        <v>0</v>
      </c>
      <c r="F115" s="28">
        <f>MIN(F113*Projects!$U$12,IF(AND(IF(AND(F113*IF(E124&lt;=0,Projects!$U$12,Projects!$V$12)&gt;ABS(E124),E124&lt;0),MAX((E124*-1)-E118+0.001,F113*Projects!$V$12),F113*IF(E124&lt;=0,Projects!$U$12,Projects!$V$12))&lt;ABS(F118),F118&lt;0),ABS(F118),IF(AND(F113*IF(E124&lt;=0,Projects!$U$12,Projects!$V$12)&gt;ABS(E124),E124&lt;0),MAX((E124*-1)-E118+0.001,F113*Projects!$V$12),F113*IF(E124&lt;=0,Projects!$U$12,Projects!$V$12))))</f>
        <v>0</v>
      </c>
      <c r="G115" s="28">
        <f>MIN(G113*Projects!$U$12,IF(AND(IF(AND(G113*IF(F124&lt;=0,Projects!$U$12,Projects!$V$12)&gt;ABS(F124),F124&lt;0),MAX((F124*-1)-F118+0.001,G113*Projects!$V$12),G113*IF(F124&lt;=0,Projects!$U$12,Projects!$V$12))&lt;ABS(G118),G118&lt;0),ABS(G118),IF(AND(G113*IF(F124&lt;=0,Projects!$U$12,Projects!$V$12)&gt;ABS(F124),F124&lt;0),MAX((F124*-1)-F118+0.001,G113*Projects!$V$12),G113*IF(F124&lt;=0,Projects!$U$12,Projects!$V$12))))</f>
        <v>0</v>
      </c>
      <c r="H115" s="28">
        <f>MIN(H113*Projects!$U$12,IF(AND(IF(AND(H113*IF(G124&lt;=0,Projects!$U$12,Projects!$V$12)&gt;ABS(G124),G124&lt;0),MAX((G124*-1)-G118+0.001,H113*Projects!$V$12),H113*IF(G124&lt;=0,Projects!$U$12,Projects!$V$12))&lt;ABS(H118),H118&lt;0),ABS(H118),IF(AND(H113*IF(G124&lt;=0,Projects!$U$12,Projects!$V$12)&gt;ABS(G124),G124&lt;0),MAX((G124*-1)-G118+0.001,H113*Projects!$V$12),H113*IF(G124&lt;=0,Projects!$U$12,Projects!$V$12))))</f>
        <v>0</v>
      </c>
      <c r="I115" s="28">
        <f>MIN(I113*Projects!$U$12,IF(AND(IF(AND(I113*IF(H124&lt;=0,Projects!$U$12,Projects!$V$12)&gt;ABS(H124),H124&lt;0),MAX((H124*-1)-H118+0.001,I113*Projects!$V$12),I113*IF(H124&lt;=0,Projects!$U$12,Projects!$V$12))&lt;ABS(I118),I118&lt;0),ABS(I118),IF(AND(I113*IF(H124&lt;=0,Projects!$U$12,Projects!$V$12)&gt;ABS(H124),H124&lt;0),MAX((H124*-1)-H118+0.001,I113*Projects!$V$12),I113*IF(H124&lt;=0,Projects!$U$12,Projects!$V$12))))</f>
        <v>0</v>
      </c>
      <c r="J115" s="28">
        <f>MIN(J113*Projects!$U$12,IF(AND(IF(AND(J113*IF(I124&lt;=0,Projects!$U$12,Projects!$V$12)&gt;ABS(I124),I124&lt;0),MAX((I124*-1)-I118+0.001,J113*Projects!$V$12),J113*IF(I124&lt;=0,Projects!$U$12,Projects!$V$12))&lt;ABS(J118),J118&lt;0),ABS(J118),IF(AND(J113*IF(I124&lt;=0,Projects!$U$12,Projects!$V$12)&gt;ABS(I124),I124&lt;0),MAX((I124*-1)-I118+0.001,J113*Projects!$V$12),J113*IF(I124&lt;=0,Projects!$U$12,Projects!$V$12))))</f>
        <v>0</v>
      </c>
      <c r="K115" s="28">
        <f>MIN(K113*Projects!$U$12,IF(AND(IF(AND(K113*IF(J124&lt;=0,Projects!$U$12,Projects!$V$12)&gt;ABS(J124),J124&lt;0),MAX((J124*-1)-J118+0.001,K113*Projects!$V$12),K113*IF(J124&lt;=0,Projects!$U$12,Projects!$V$12))&lt;ABS(K118),K118&lt;0),ABS(K118),IF(AND(K113*IF(J124&lt;=0,Projects!$U$12,Projects!$V$12)&gt;ABS(J124),J124&lt;0),MAX((J124*-1)-J118+0.001,K113*Projects!$V$12),K113*IF(J124&lt;=0,Projects!$U$12,Projects!$V$12))))</f>
        <v>0</v>
      </c>
      <c r="L115" s="28">
        <f>MIN(L113*Projects!$U$12,IF(AND(IF(AND(L113*IF(K124&lt;=0,Projects!$U$12,Projects!$V$12)&gt;ABS(K124),K124&lt;0),MAX((K124*-1)-K118+0.001,L113*Projects!$V$12),L113*IF(K124&lt;=0,Projects!$U$12,Projects!$V$12))&lt;ABS(L118),L118&lt;0),ABS(L118),IF(AND(L113*IF(K124&lt;=0,Projects!$U$12,Projects!$V$12)&gt;ABS(K124),K124&lt;0),MAX((K124*-1)-K118+0.001,L113*Projects!$V$12),L113*IF(K124&lt;=0,Projects!$U$12,Projects!$V$12))))</f>
        <v>0</v>
      </c>
      <c r="M115" s="28">
        <f>MIN(M113*Projects!$U$12,IF(AND(IF(AND(M113*IF(L124&lt;=0,Projects!$U$12,Projects!$V$12)&gt;ABS(L124),L124&lt;0),MAX((L124*-1)-L118+0.001,M113*Projects!$V$12),M113*IF(L124&lt;=0,Projects!$U$12,Projects!$V$12))&lt;ABS(M118),M118&lt;0),ABS(M118),IF(AND(M113*IF(L124&lt;=0,Projects!$U$12,Projects!$V$12)&gt;ABS(L124),L124&lt;0),MAX((L124*-1)-L118+0.001,M113*Projects!$V$12),M113*IF(L124&lt;=0,Projects!$U$12,Projects!$V$12))))</f>
        <v>0</v>
      </c>
      <c r="N115" s="28">
        <f>MIN(N113*Projects!$U$12,IF(AND(IF(AND(N113*IF(M124&lt;=0,Projects!$U$12,Projects!$V$12)&gt;ABS(M124),M124&lt;0),MAX((M124*-1)-M118+0.001,N113*Projects!$V$12),N113*IF(M124&lt;=0,Projects!$U$12,Projects!$V$12))&lt;ABS(N118),N118&lt;0),ABS(N118),IF(AND(N113*IF(M124&lt;=0,Projects!$U$12,Projects!$V$12)&gt;ABS(M124),M124&lt;0),MAX((M124*-1)-M118+0.001,N113*Projects!$V$12),N113*IF(M124&lt;=0,Projects!$U$12,Projects!$V$12))))</f>
        <v>0</v>
      </c>
      <c r="O115" s="28">
        <f>MIN(O113*Projects!$U$12,IF(AND(IF(AND(O113*IF(N124&lt;=0,Projects!$U$12,Projects!$V$12)&gt;ABS(N124),N124&lt;0),MAX((N124*-1)-N118+0.001,O113*Projects!$V$12),O113*IF(N124&lt;=0,Projects!$U$12,Projects!$V$12))&lt;ABS(O118),O118&lt;0),ABS(O118),IF(AND(O113*IF(N124&lt;=0,Projects!$U$12,Projects!$V$12)&gt;ABS(N124),N124&lt;0),MAX((N124*-1)-N118+0.001,O113*Projects!$V$12),O113*IF(N124&lt;=0,Projects!$U$12,Projects!$V$12))))</f>
        <v>0</v>
      </c>
      <c r="P115" s="28">
        <f>MIN(P113*Projects!$U$12,IF(AND(IF(AND(P113*IF(O124&lt;=0,Projects!$U$12,Projects!$V$12)&gt;ABS(O124),O124&lt;0),MAX((O124*-1)-O118+0.001,P113*Projects!$V$12),P113*IF(O124&lt;=0,Projects!$U$12,Projects!$V$12))&lt;ABS(P118),P118&lt;0),ABS(P118),IF(AND(P113*IF(O124&lt;=0,Projects!$U$12,Projects!$V$12)&gt;ABS(O124),O124&lt;0),MAX((O124*-1)-O118+0.001,P113*Projects!$V$12),P113*IF(O124&lt;=0,Projects!$U$12,Projects!$V$12))))</f>
        <v>0</v>
      </c>
      <c r="Q115" s="28">
        <f>MIN(Q113*Projects!$U$12,IF(AND(IF(AND(Q113*IF(P124&lt;=0,Projects!$U$12,Projects!$V$12)&gt;ABS(P124),P124&lt;0),MAX((P124*-1)-P118+0.001,Q113*Projects!$V$12),Q113*IF(P124&lt;=0,Projects!$U$12,Projects!$V$12))&lt;ABS(Q118),Q118&lt;0),ABS(Q118),IF(AND(Q113*IF(P124&lt;=0,Projects!$U$12,Projects!$V$12)&gt;ABS(P124),P124&lt;0),MAX((P124*-1)-P118+0.001,Q113*Projects!$V$12),Q113*IF(P124&lt;=0,Projects!$U$12,Projects!$V$12))))</f>
        <v>0</v>
      </c>
      <c r="R115" s="28">
        <f>MIN(R113*Projects!$U$12,IF(AND(IF(AND(R113*IF(Q124&lt;=0,Projects!$U$12,Projects!$V$12)&gt;ABS(Q124),Q124&lt;0),MAX((Q124*-1)-Q118+0.001,R113*Projects!$V$12),R113*IF(Q124&lt;=0,Projects!$U$12,Projects!$V$12))&lt;ABS(R118),R118&lt;0),ABS(R118),IF(AND(R113*IF(Q124&lt;=0,Projects!$U$12,Projects!$V$12)&gt;ABS(Q124),Q124&lt;0),MAX((Q124*-1)-Q118+0.001,R113*Projects!$V$12),R113*IF(Q124&lt;=0,Projects!$U$12,Projects!$V$12))))</f>
        <v>0</v>
      </c>
      <c r="S115" s="28">
        <f>MIN(S113*Projects!$U$12,IF(AND(IF(AND(S113*IF(R124&lt;=0,Projects!$U$12,Projects!$V$12)&gt;ABS(R124),R124&lt;0),MAX((R124*-1)-R118+0.001,S113*Projects!$V$12),S113*IF(R124&lt;=0,Projects!$U$12,Projects!$V$12))&lt;ABS(S118),S118&lt;0),ABS(S118),IF(AND(S113*IF(R124&lt;=0,Projects!$U$12,Projects!$V$12)&gt;ABS(R124),R124&lt;0),MAX((R124*-1)-R118+0.001,S113*Projects!$V$12),S113*IF(R124&lt;=0,Projects!$U$12,Projects!$V$12))))</f>
        <v>0</v>
      </c>
      <c r="T115" s="28">
        <f>MIN(T113*Projects!$U$12,IF(AND(IF(AND(T113*IF(S124&lt;=0,Projects!$U$12,Projects!$V$12)&gt;ABS(S124),S124&lt;0),MAX((S124*-1)-S118+0.001,T113*Projects!$V$12),T113*IF(S124&lt;=0,Projects!$U$12,Projects!$V$12))&lt;ABS(T118),T118&lt;0),ABS(T118),IF(AND(T113*IF(S124&lt;=0,Projects!$U$12,Projects!$V$12)&gt;ABS(S124),S124&lt;0),MAX((S124*-1)-S118+0.001,T113*Projects!$V$12),T113*IF(S124&lt;=0,Projects!$U$12,Projects!$V$12))))</f>
        <v>0</v>
      </c>
      <c r="U115" s="28">
        <f>MIN(U113*Projects!$U$12,IF(AND(IF(AND(U113*IF(T124&lt;=0,Projects!$U$12,Projects!$V$12)&gt;ABS(T124),T124&lt;0),MAX((T124*-1)-T118+0.001,U113*Projects!$V$12),U113*IF(T124&lt;=0,Projects!$U$12,Projects!$V$12))&lt;ABS(U118),U118&lt;0),ABS(U118),IF(AND(U113*IF(T124&lt;=0,Projects!$U$12,Projects!$V$12)&gt;ABS(T124),T124&lt;0),MAX((T124*-1)-T118+0.001,U113*Projects!$V$12),U113*IF(T124&lt;=0,Projects!$U$12,Projects!$V$12))))</f>
        <v>0</v>
      </c>
      <c r="V115" s="28">
        <f>MIN(V113*Projects!$U$12,IF(AND(IF(AND(V113*IF(U124&lt;=0,Projects!$U$12,Projects!$V$12)&gt;ABS(U124),U124&lt;0),MAX((U124*-1)-U118+0.001,V113*Projects!$V$12),V113*IF(U124&lt;=0,Projects!$U$12,Projects!$V$12))&lt;ABS(V118),V118&lt;0),ABS(V118),IF(AND(V113*IF(U124&lt;=0,Projects!$U$12,Projects!$V$12)&gt;ABS(U124),U124&lt;0),MAX((U124*-1)-U118+0.001,V113*Projects!$V$12),V113*IF(U124&lt;=0,Projects!$U$12,Projects!$V$12))))</f>
        <v>0</v>
      </c>
      <c r="W115" s="28">
        <f>MIN(W113*Projects!$U$12,IF(AND(IF(AND(W113*IF(V124&lt;=0,Projects!$U$12,Projects!$V$12)&gt;ABS(V124),V124&lt;0),MAX((V124*-1)-V118+0.001,W113*Projects!$V$12),W113*IF(V124&lt;=0,Projects!$U$12,Projects!$V$12))&lt;ABS(W118),W118&lt;0),ABS(W118),IF(AND(W113*IF(V124&lt;=0,Projects!$U$12,Projects!$V$12)&gt;ABS(V124),V124&lt;0),MAX((V124*-1)-V118+0.001,W113*Projects!$V$12),W113*IF(V124&lt;=0,Projects!$U$12,Projects!$V$12))))</f>
        <v>0</v>
      </c>
      <c r="X115" s="96">
        <f>MIN(X113*Projects!$U$12,IF(AND(IF(AND(X113*IF(W124&lt;=0,Projects!$U$12,Projects!$V$12)&gt;ABS(W124),W124&lt;0),MAX((W124*-1)-W118+0.001,X113*Projects!$V$12),X113*IF(W124&lt;=0,Projects!$U$12,Projects!$V$12))&lt;ABS(X118),X118&lt;0),ABS(X118),IF(AND(X113*IF(W124&lt;=0,Projects!$U$12,Projects!$V$12)&gt;ABS(W124),W124&lt;0),MAX((W124*-1)-W118+0.001,X113*Projects!$V$12),X113*IF(W124&lt;=0,Projects!$U$12,Projects!$V$12))))</f>
        <v>0</v>
      </c>
      <c r="Y115" s="122">
        <f>MIN(Y113*Projects!$U$12,IF(AND(IF(AND(Y113*IF(X124&lt;=0,Projects!$U$12,Projects!$V$12)&gt;ABS(X124),X124&lt;0),MAX((X124*-1)-X118+0.001,Y113*Projects!$V$12),Y113*IF(X124&lt;=0,Projects!$U$12,Projects!$V$12))&lt;ABS(Y118),Y118&lt;0),ABS(Y118),IF(AND(Y113*IF(X124&lt;=0,Projects!$U$12,Projects!$V$12)&gt;ABS(X124),X124&lt;0),MAX((X124*-1)-X118+0.001,Y113*Projects!$V$12),Y113*IF(X124&lt;=0,Projects!$U$12,Projects!$V$12))))</f>
        <v>0</v>
      </c>
      <c r="Z115" s="122">
        <f>MIN(Z113*Projects!$U$12,IF(AND(IF(AND(Z113*IF(Y124&lt;=0,Projects!$U$12,Projects!$V$12)&gt;ABS(Y124),Y124&lt;0),MAX((Y124*-1)-Y118+0.001,Z113*Projects!$V$12),Z113*IF(Y124&lt;=0,Projects!$U$12,Projects!$V$12))&lt;ABS(Z118),Z118&lt;0),ABS(Z118),IF(AND(Z113*IF(Y124&lt;=0,Projects!$U$12,Projects!$V$12)&gt;ABS(Y124),Y124&lt;0),MAX((Y124*-1)-Y118+0.001,Z113*Projects!$V$12),Z113*IF(Y124&lt;=0,Projects!$U$12,Projects!$V$12))))</f>
        <v>0</v>
      </c>
      <c r="AA115" s="122">
        <f>MIN(AA113*Projects!$U$12,IF(AND(IF(AND(AA113*IF(Z124&lt;=0,Projects!$U$12,Projects!$V$12)&gt;ABS(Z124),Z124&lt;0),MAX((Z124*-1)-Z118+0.001,AA113*Projects!$V$12),AA113*IF(Z124&lt;=0,Projects!$U$12,Projects!$V$12))&lt;ABS(AA118),AA118&lt;0),ABS(AA118),IF(AND(AA113*IF(Z124&lt;=0,Projects!$U$12,Projects!$V$12)&gt;ABS(Z124),Z124&lt;0),MAX((Z124*-1)-Z118+0.001,AA113*Projects!$V$12),AA113*IF(Z124&lt;=0,Projects!$U$12,Projects!$V$12))))</f>
        <v>0</v>
      </c>
      <c r="AB115" s="122">
        <f>MIN(AB113*Projects!$U$12,IF(AND(IF(AND(AB113*IF(AA124&lt;=0,Projects!$U$12,Projects!$V$12)&gt;ABS(AA124),AA124&lt;0),MAX((AA124*-1)-AA118+0.001,AB113*Projects!$V$12),AB113*IF(AA124&lt;=0,Projects!$U$12,Projects!$V$12))&lt;ABS(AB118),AB118&lt;0),ABS(AB118),IF(AND(AB113*IF(AA124&lt;=0,Projects!$U$12,Projects!$V$12)&gt;ABS(AA124),AA124&lt;0),MAX((AA124*-1)-AA118+0.001,AB113*Projects!$V$12),AB113*IF(AA124&lt;=0,Projects!$U$12,Projects!$V$12))))</f>
        <v>0</v>
      </c>
      <c r="AC115" s="122">
        <f>MIN(AC113*Projects!$U$12,IF(AND(IF(AND(AC113*IF(AB124&lt;=0,Projects!$U$12,Projects!$V$12)&gt;ABS(AB124),AB124&lt;0),MAX((AB124*-1)-AB118+0.001,AC113*Projects!$V$12),AC113*IF(AB124&lt;=0,Projects!$U$12,Projects!$V$12))&lt;ABS(AC118),AC118&lt;0),ABS(AC118),IF(AND(AC113*IF(AB124&lt;=0,Projects!$U$12,Projects!$V$12)&gt;ABS(AB124),AB124&lt;0),MAX((AB124*-1)-AB118+0.001,AC113*Projects!$V$12),AC113*IF(AB124&lt;=0,Projects!$U$12,Projects!$V$12))))</f>
        <v>0</v>
      </c>
      <c r="AD115" s="122">
        <f>MIN(AD113*Projects!$U$12,IF(AND(IF(AND(AD113*IF(AC124&lt;=0,Projects!$U$12,Projects!$V$12)&gt;ABS(AC124),AC124&lt;0),MAX((AC124*-1)-AC118+0.001,AD113*Projects!$V$12),AD113*IF(AC124&lt;=0,Projects!$U$12,Projects!$V$12))&lt;ABS(AD118),AD118&lt;0),ABS(AD118),IF(AND(AD113*IF(AC124&lt;=0,Projects!$U$12,Projects!$V$12)&gt;ABS(AC124),AC124&lt;0),MAX((AC124*-1)-AC118+0.001,AD113*Projects!$V$12),AD113*IF(AC124&lt;=0,Projects!$U$12,Projects!$V$12))))</f>
        <v>0</v>
      </c>
      <c r="AE115" s="122">
        <f>MIN(AE113*Projects!$U$12,IF(AND(IF(AND(AE113*IF(AD124&lt;=0,Projects!$U$12,Projects!$V$12)&gt;ABS(AD124),AD124&lt;0),MAX((AD124*-1)-AD118+0.001,AE113*Projects!$V$12),AE113*IF(AD124&lt;=0,Projects!$U$12,Projects!$V$12))&lt;ABS(AE118),AE118&lt;0),ABS(AE118),IF(AND(AE113*IF(AD124&lt;=0,Projects!$U$12,Projects!$V$12)&gt;ABS(AD124),AD124&lt;0),MAX((AD124*-1)-AD118+0.001,AE113*Projects!$V$12),AE113*IF(AD124&lt;=0,Projects!$U$12,Projects!$V$12))))</f>
        <v>0</v>
      </c>
      <c r="AF115" s="122">
        <f>MIN(AF113*Projects!$U$12,IF(AND(IF(AND(AF113*IF(AE124&lt;=0,Projects!$U$12,Projects!$V$12)&gt;ABS(AE124),AE124&lt;0),MAX((AE124*-1)-AE118+0.001,AF113*Projects!$V$12),AF113*IF(AE124&lt;=0,Projects!$U$12,Projects!$V$12))&lt;ABS(AF118),AF118&lt;0),ABS(AF118),IF(AND(AF113*IF(AE124&lt;=0,Projects!$U$12,Projects!$V$12)&gt;ABS(AE124),AE124&lt;0),MAX((AE124*-1)-AE118+0.001,AF113*Projects!$V$12),AF113*IF(AE124&lt;=0,Projects!$U$12,Projects!$V$12))))</f>
        <v>0</v>
      </c>
      <c r="AG115" s="122">
        <f>MIN(AG113*Projects!$U$12,IF(AND(IF(AND(AG113*IF(AF124&lt;=0,Projects!$U$12,Projects!$V$12)&gt;ABS(AF124),AF124&lt;0),MAX((AF124*-1)-AF118+0.001,AG113*Projects!$V$12),AG113*IF(AF124&lt;=0,Projects!$U$12,Projects!$V$12))&lt;ABS(AG118),AG118&lt;0),ABS(AG118),IF(AND(AG113*IF(AF124&lt;=0,Projects!$U$12,Projects!$V$12)&gt;ABS(AF124),AF124&lt;0),MAX((AF124*-1)-AF118+0.001,AG113*Projects!$V$12),AG113*IF(AF124&lt;=0,Projects!$U$12,Projects!$V$12))))</f>
        <v>0</v>
      </c>
      <c r="AH115" s="122">
        <f>MIN(AH113*Projects!$U$12,IF(AND(IF(AND(AH113*IF(AG124&lt;=0,Projects!$U$12,Projects!$V$12)&gt;ABS(AG124),AG124&lt;0),MAX((AG124*-1)-AG118+0.001,AH113*Projects!$V$12),AH113*IF(AG124&lt;=0,Projects!$U$12,Projects!$V$12))&lt;ABS(AH118),AH118&lt;0),ABS(AH118),IF(AND(AH113*IF(AG124&lt;=0,Projects!$U$12,Projects!$V$12)&gt;ABS(AG124),AG124&lt;0),MAX((AG124*-1)-AG118+0.001,AH113*Projects!$V$12),AH113*IF(AG124&lt;=0,Projects!$U$12,Projects!$V$12))))</f>
        <v>0</v>
      </c>
      <c r="AI115" s="122">
        <f>MIN(AI113*Projects!$U$12,IF(AND(IF(AND(AI113*IF(AH124&lt;=0,Projects!$U$12,Projects!$V$12)&gt;ABS(AH124),AH124&lt;0),MAX((AH124*-1)-AH118+0.001,AI113*Projects!$V$12),AI113*IF(AH124&lt;=0,Projects!$U$12,Projects!$V$12))&lt;ABS(AI118),AI118&lt;0),ABS(AI118),IF(AND(AI113*IF(AH124&lt;=0,Projects!$U$12,Projects!$V$12)&gt;ABS(AH124),AH124&lt;0),MAX((AH124*-1)-AH118+0.001,AI113*Projects!$V$12),AI113*IF(AH124&lt;=0,Projects!$U$12,Projects!$V$12))))</f>
        <v>0</v>
      </c>
      <c r="AJ115" s="122">
        <f>MIN(AJ113*Projects!$U$12,IF(AND(IF(AND(AJ113*IF(AI124&lt;=0,Projects!$U$12,Projects!$V$12)&gt;ABS(AI124),AI124&lt;0),MAX((AI124*-1)-AI118+0.001,AJ113*Projects!$V$12),AJ113*IF(AI124&lt;=0,Projects!$U$12,Projects!$V$12))&lt;ABS(AJ118),AJ118&lt;0),ABS(AJ118),IF(AND(AJ113*IF(AI124&lt;=0,Projects!$U$12,Projects!$V$12)&gt;ABS(AI124),AI124&lt;0),MAX((AI124*-1)-AI118+0.001,AJ113*Projects!$V$12),AJ113*IF(AI124&lt;=0,Projects!$U$12,Projects!$V$12))))</f>
        <v>0</v>
      </c>
      <c r="AK115" s="122">
        <f>MIN(AK113*Projects!$U$12,IF(AND(IF(AND(AK113*IF(AJ124&lt;=0,Projects!$U$12,Projects!$V$12)&gt;ABS(AJ124),AJ124&lt;0),MAX((AJ124*-1)-AJ118+0.001,AK113*Projects!$V$12),AK113*IF(AJ124&lt;=0,Projects!$U$12,Projects!$V$12))&lt;ABS(AK118),AK118&lt;0),ABS(AK118),IF(AND(AK113*IF(AJ124&lt;=0,Projects!$U$12,Projects!$V$12)&gt;ABS(AJ124),AJ124&lt;0),MAX((AJ124*-1)-AJ118+0.001,AK113*Projects!$V$12),AK113*IF(AJ124&lt;=0,Projects!$U$12,Projects!$V$12))))</f>
        <v>0</v>
      </c>
      <c r="AL115" s="122">
        <f>MIN(AL113*Projects!$U$12,IF(AND(IF(AND(AL113*IF(AK124&lt;=0,Projects!$U$12,Projects!$V$12)&gt;ABS(AK124),AK124&lt;0),MAX((AK124*-1)-AK118+0.001,AL113*Projects!$V$12),AL113*IF(AK124&lt;=0,Projects!$U$12,Projects!$V$12))&lt;ABS(AL118),AL118&lt;0),ABS(AL118),IF(AND(AL113*IF(AK124&lt;=0,Projects!$U$12,Projects!$V$12)&gt;ABS(AK124),AK124&lt;0),MAX((AK124*-1)-AK118+0.001,AL113*Projects!$V$12),AL113*IF(AK124&lt;=0,Projects!$U$12,Projects!$V$12))))</f>
        <v>0</v>
      </c>
      <c r="AM115" s="122">
        <f>MIN(AM113*Projects!$U$12,IF(AND(IF(AND(AM113*IF(AL124&lt;=0,Projects!$U$12,Projects!$V$12)&gt;ABS(AL124),AL124&lt;0),MAX((AL124*-1)-AL118+0.001,AM113*Projects!$V$12),AM113*IF(AL124&lt;=0,Projects!$U$12,Projects!$V$12))&lt;ABS(AM118),AM118&lt;0),ABS(AM118),IF(AND(AM113*IF(AL124&lt;=0,Projects!$U$12,Projects!$V$12)&gt;ABS(AL124),AL124&lt;0),MAX((AL124*-1)-AL118+0.001,AM113*Projects!$V$12),AM113*IF(AL124&lt;=0,Projects!$U$12,Projects!$V$12))))</f>
        <v>0</v>
      </c>
      <c r="AN115" s="122">
        <f>MIN(AN113*Projects!$U$12,IF(AND(IF(AND(AN113*IF(AM124&lt;=0,Projects!$U$12,Projects!$V$12)&gt;ABS(AM124),AM124&lt;0),MAX((AM124*-1)-AM118+0.001,AN113*Projects!$V$12),AN113*IF(AM124&lt;=0,Projects!$U$12,Projects!$V$12))&lt;ABS(AN118),AN118&lt;0),ABS(AN118),IF(AND(AN113*IF(AM124&lt;=0,Projects!$U$12,Projects!$V$12)&gt;ABS(AM124),AM124&lt;0),MAX((AM124*-1)-AM118+0.001,AN113*Projects!$V$12),AN113*IF(AM124&lt;=0,Projects!$U$12,Projects!$V$12))))</f>
        <v>0</v>
      </c>
      <c r="AO115" s="122">
        <f>MIN(AO113*Projects!$U$12,IF(AND(IF(AND(AO113*IF(AN124&lt;=0,Projects!$U$12,Projects!$V$12)&gt;ABS(AN124),AN124&lt;0),MAX((AN124*-1)-AN118+0.001,AO113*Projects!$V$12),AO113*IF(AN124&lt;=0,Projects!$U$12,Projects!$V$12))&lt;ABS(AO118),AO118&lt;0),ABS(AO118),IF(AND(AO113*IF(AN124&lt;=0,Projects!$U$12,Projects!$V$12)&gt;ABS(AN124),AN124&lt;0),MAX((AN124*-1)-AN118+0.001,AO113*Projects!$V$12),AO113*IF(AN124&lt;=0,Projects!$U$12,Projects!$V$12))))</f>
        <v>0</v>
      </c>
      <c r="AP115" s="122">
        <f>MIN(AP113*Projects!$U$12,IF(AND(IF(AND(AP113*IF(AO124&lt;=0,Projects!$U$12,Projects!$V$12)&gt;ABS(AO124),AO124&lt;0),MAX((AO124*-1)-AO118+0.001,AP113*Projects!$V$12),AP113*IF(AO124&lt;=0,Projects!$U$12,Projects!$V$12))&lt;ABS(AP118),AP118&lt;0),ABS(AP118),IF(AND(AP113*IF(AO124&lt;=0,Projects!$U$12,Projects!$V$12)&gt;ABS(AO124),AO124&lt;0),MAX((AO124*-1)-AO118+0.001,AP113*Projects!$V$12),AP113*IF(AO124&lt;=0,Projects!$U$12,Projects!$V$12))))</f>
        <v>0</v>
      </c>
      <c r="AQ115" s="122">
        <f>MIN(AQ113*Projects!$U$12,IF(AND(IF(AND(AQ113*IF(AP124&lt;=0,Projects!$U$12,Projects!$V$12)&gt;ABS(AP124),AP124&lt;0),MAX((AP124*-1)-AP118+0.001,AQ113*Projects!$V$12),AQ113*IF(AP124&lt;=0,Projects!$U$12,Projects!$V$12))&lt;ABS(AQ118),AQ118&lt;0),ABS(AQ118),IF(AND(AQ113*IF(AP124&lt;=0,Projects!$U$12,Projects!$V$12)&gt;ABS(AP124),AP124&lt;0),MAX((AP124*-1)-AP118+0.001,AQ113*Projects!$V$12),AQ113*IF(AP124&lt;=0,Projects!$U$12,Projects!$V$12))))</f>
        <v>0</v>
      </c>
      <c r="AR115" s="122">
        <f>MIN(AR113*Projects!$U$12,IF(AND(IF(AND(AR113*IF(AQ124&lt;=0,Projects!$U$12,Projects!$V$12)&gt;ABS(AQ124),AQ124&lt;0),MAX((AQ124*-1)-AQ118+0.001,AR113*Projects!$V$12),AR113*IF(AQ124&lt;=0,Projects!$U$12,Projects!$V$12))&lt;ABS(AR118),AR118&lt;0),ABS(AR118),IF(AND(AR113*IF(AQ124&lt;=0,Projects!$U$12,Projects!$V$12)&gt;ABS(AQ124),AQ124&lt;0),MAX((AQ124*-1)-AQ118+0.001,AR113*Projects!$V$12),AR113*IF(AQ124&lt;=0,Projects!$U$12,Projects!$V$12))))</f>
        <v>0</v>
      </c>
      <c r="AS115" s="122">
        <f>MIN(AS113*Projects!$U$12,IF(AND(IF(AND(AS113*IF(AR124&lt;=0,Projects!$U$12,Projects!$V$12)&gt;ABS(AR124),AR124&lt;0),MAX((AR124*-1)-AR118+0.001,AS113*Projects!$V$12),AS113*IF(AR124&lt;=0,Projects!$U$12,Projects!$V$12))&lt;ABS(AS118),AS118&lt;0),ABS(AS118),IF(AND(AS113*IF(AR124&lt;=0,Projects!$U$12,Projects!$V$12)&gt;ABS(AR124),AR124&lt;0),MAX((AR124*-1)-AR118+0.001,AS113*Projects!$V$12),AS113*IF(AR124&lt;=0,Projects!$U$12,Projects!$V$12))))</f>
        <v>0</v>
      </c>
      <c r="AT115" s="122">
        <f>MIN(AT113*Projects!$U$12,IF(AND(IF(AND(AT113*IF(AS124&lt;=0,Projects!$U$12,Projects!$V$12)&gt;ABS(AS124),AS124&lt;0),MAX((AS124*-1)-AS118+0.001,AT113*Projects!$V$12),AT113*IF(AS124&lt;=0,Projects!$U$12,Projects!$V$12))&lt;ABS(AT118),AT118&lt;0),ABS(AT118),IF(AND(AT113*IF(AS124&lt;=0,Projects!$U$12,Projects!$V$12)&gt;ABS(AS124),AS124&lt;0),MAX((AS124*-1)-AS118+0.001,AT113*Projects!$V$12),AT113*IF(AS124&lt;=0,Projects!$U$12,Projects!$V$12))))</f>
        <v>0</v>
      </c>
      <c r="AU115" s="122">
        <f>MIN(AU113*Projects!$U$12,IF(AND(IF(AND(AU113*IF(AT124&lt;=0,Projects!$U$12,Projects!$V$12)&gt;ABS(AT124),AT124&lt;0),MAX((AT124*-1)-AT118+0.001,AU113*Projects!$V$12),AU113*IF(AT124&lt;=0,Projects!$U$12,Projects!$V$12))&lt;ABS(AU118),AU118&lt;0),ABS(AU118),IF(AND(AU113*IF(AT124&lt;=0,Projects!$U$12,Projects!$V$12)&gt;ABS(AT124),AT124&lt;0),MAX((AT124*-1)-AT118+0.001,AU113*Projects!$V$12),AU113*IF(AT124&lt;=0,Projects!$U$12,Projects!$V$12))))</f>
        <v>0</v>
      </c>
      <c r="AV115" s="122">
        <f>MIN(AV113*Projects!$U$12,IF(AND(IF(AND(AV113*IF(AU124&lt;=0,Projects!$U$12,Projects!$V$12)&gt;ABS(AU124),AU124&lt;0),MAX((AU124*-1)-AU118+0.001,AV113*Projects!$V$12),AV113*IF(AU124&lt;=0,Projects!$U$12,Projects!$V$12))&lt;ABS(AV118),AV118&lt;0),ABS(AV118),IF(AND(AV113*IF(AU124&lt;=0,Projects!$U$12,Projects!$V$12)&gt;ABS(AU124),AU124&lt;0),MAX((AU124*-1)-AU118+0.001,AV113*Projects!$V$12),AV113*IF(AU124&lt;=0,Projects!$U$12,Projects!$V$12))))</f>
        <v>0</v>
      </c>
      <c r="AW115" s="122">
        <f>MIN(AW113*Projects!$U$12,IF(AND(IF(AND(AW113*IF(AV124&lt;=0,Projects!$U$12,Projects!$V$12)&gt;ABS(AV124),AV124&lt;0),MAX((AV124*-1)-AV118+0.001,AW113*Projects!$V$12),AW113*IF(AV124&lt;=0,Projects!$U$12,Projects!$V$12))&lt;ABS(AW118),AW118&lt;0),ABS(AW118),IF(AND(AW113*IF(AV124&lt;=0,Projects!$U$12,Projects!$V$12)&gt;ABS(AV124),AV124&lt;0),MAX((AV124*-1)-AV118+0.001,AW113*Projects!$V$12),AW113*IF(AV124&lt;=0,Projects!$U$12,Projects!$V$12))))</f>
        <v>0</v>
      </c>
      <c r="AX115" s="122">
        <f>MIN(AX113*Projects!$U$12,IF(AND(IF(AND(AX113*IF(AW124&lt;=0,Projects!$U$12,Projects!$V$12)&gt;ABS(AW124),AW124&lt;0),MAX((AW124*-1)-AW118+0.001,AX113*Projects!$V$12),AX113*IF(AW124&lt;=0,Projects!$U$12,Projects!$V$12))&lt;ABS(AX118),AX118&lt;0),ABS(AX118),IF(AND(AX113*IF(AW124&lt;=0,Projects!$U$12,Projects!$V$12)&gt;ABS(AW124),AW124&lt;0),MAX((AW124*-1)-AW118+0.001,AX113*Projects!$V$12),AX113*IF(AW124&lt;=0,Projects!$U$12,Projects!$V$12))))</f>
        <v>0</v>
      </c>
    </row>
    <row r="116" spans="1:50" outlineLevel="1" x14ac:dyDescent="0.25">
      <c r="A116" s="18"/>
      <c r="B116" s="145"/>
      <c r="C116" s="23" t="s">
        <v>59</v>
      </c>
      <c r="D116" s="31" t="s">
        <v>24</v>
      </c>
      <c r="E116" s="32">
        <f>IF(Projects!$W$12='Cash Flow - Each Project'!E$3,Projects!$Z$12,0)</f>
        <v>0</v>
      </c>
      <c r="F116" s="32">
        <f>IF(Projects!$W$12='Cash Flow - Each Project'!F$3,Projects!$Z$12,0)</f>
        <v>0</v>
      </c>
      <c r="G116" s="32">
        <f>IF(Projects!$W$12='Cash Flow - Each Project'!G$3,Projects!$Z$12,0)</f>
        <v>0</v>
      </c>
      <c r="H116" s="32">
        <f>IF(Projects!$W$12='Cash Flow - Each Project'!H$3,Projects!$Z$12,0)</f>
        <v>0</v>
      </c>
      <c r="I116" s="32">
        <f>IF(Projects!$W$12='Cash Flow - Each Project'!I$3,Projects!$Z$12,0)</f>
        <v>0</v>
      </c>
      <c r="J116" s="32">
        <f>IF(Projects!$W$12='Cash Flow - Each Project'!J$3,Projects!$Z$12,0)</f>
        <v>0</v>
      </c>
      <c r="K116" s="32">
        <f>IF(Projects!$W$12='Cash Flow - Each Project'!K$3,Projects!$Z$12,0)</f>
        <v>0</v>
      </c>
      <c r="L116" s="32">
        <f>IF(Projects!$W$12='Cash Flow - Each Project'!L$3,Projects!$Z$12,0)</f>
        <v>0</v>
      </c>
      <c r="M116" s="32">
        <f>IF(Projects!$W$12='Cash Flow - Each Project'!M$3,Projects!$Z$12,0)</f>
        <v>0</v>
      </c>
      <c r="N116" s="32">
        <f>IF(Projects!$W$12='Cash Flow - Each Project'!N$3,Projects!$Z$12,0)</f>
        <v>0</v>
      </c>
      <c r="O116" s="32">
        <f>IF(Projects!$W$12='Cash Flow - Each Project'!O$3,Projects!$Z$12,0)</f>
        <v>0</v>
      </c>
      <c r="P116" s="32">
        <f>IF(Projects!$W$12='Cash Flow - Each Project'!P$3,Projects!$Z$12,0)</f>
        <v>0</v>
      </c>
      <c r="Q116" s="32">
        <f>IF(Projects!$W$12='Cash Flow - Each Project'!Q$3,Projects!$Z$12,0)</f>
        <v>0</v>
      </c>
      <c r="R116" s="32">
        <f>IF(Projects!$W$12='Cash Flow - Each Project'!R$3,Projects!$Z$12,0)</f>
        <v>0</v>
      </c>
      <c r="S116" s="32">
        <f>IF(Projects!$W$12='Cash Flow - Each Project'!S$3,Projects!$Z$12,0)</f>
        <v>0</v>
      </c>
      <c r="T116" s="32">
        <f>IF(Projects!$W$12='Cash Flow - Each Project'!T$3,Projects!$Z$12,0)</f>
        <v>0</v>
      </c>
      <c r="U116" s="32">
        <f>IF(Projects!$W$12='Cash Flow - Each Project'!U$3,Projects!$Z$12,0)</f>
        <v>0</v>
      </c>
      <c r="V116" s="32">
        <f>IF(Projects!$W$12='Cash Flow - Each Project'!V$3,Projects!$Z$12,0)</f>
        <v>0</v>
      </c>
      <c r="W116" s="32">
        <f>IF(Projects!$W$12='Cash Flow - Each Project'!W$3,Projects!$Z$12,0)</f>
        <v>0</v>
      </c>
      <c r="X116" s="25">
        <f>IF(Projects!$W$12='Cash Flow - Each Project'!X$3,Projects!$Z$12,0)</f>
        <v>0</v>
      </c>
      <c r="Y116" s="123">
        <f>IF(Projects!$W$12='Cash Flow - Each Project'!Y$3,Projects!$Z$12,0)</f>
        <v>0</v>
      </c>
      <c r="Z116" s="123">
        <f>IF(Projects!$W$12='Cash Flow - Each Project'!Z$3,Projects!$Z$12,0)</f>
        <v>0</v>
      </c>
      <c r="AA116" s="123">
        <f>IF(Projects!$W$12='Cash Flow - Each Project'!AA$3,Projects!$Z$12,0)</f>
        <v>0</v>
      </c>
      <c r="AB116" s="123">
        <f>IF(Projects!$W$12='Cash Flow - Each Project'!AB$3,Projects!$Z$12,0)</f>
        <v>0</v>
      </c>
      <c r="AC116" s="123">
        <f>IF(Projects!$W$12='Cash Flow - Each Project'!AC$3,Projects!$Z$12,0)</f>
        <v>0</v>
      </c>
      <c r="AD116" s="123">
        <f>IF(Projects!$W$12='Cash Flow - Each Project'!AD$3,Projects!$Z$12,0)</f>
        <v>0</v>
      </c>
      <c r="AE116" s="123">
        <f>IF(Projects!$W$12='Cash Flow - Each Project'!AE$3,Projects!$Z$12,0)</f>
        <v>0</v>
      </c>
      <c r="AF116" s="123">
        <f>IF(Projects!$W$12='Cash Flow - Each Project'!AF$3,Projects!$Z$12,0)</f>
        <v>0</v>
      </c>
      <c r="AG116" s="123">
        <f>IF(Projects!$W$12='Cash Flow - Each Project'!AG$3,Projects!$Z$12,0)</f>
        <v>0</v>
      </c>
      <c r="AH116" s="123">
        <f>IF(Projects!$W$12='Cash Flow - Each Project'!AH$3,Projects!$Z$12,0)</f>
        <v>0</v>
      </c>
      <c r="AI116" s="123">
        <f>IF(Projects!$W$12='Cash Flow - Each Project'!AI$3,Projects!$Z$12,0)</f>
        <v>0</v>
      </c>
      <c r="AJ116" s="123">
        <f>IF(Projects!$W$12='Cash Flow - Each Project'!AJ$3,Projects!$Z$12,0)</f>
        <v>0</v>
      </c>
      <c r="AK116" s="123">
        <f>IF(Projects!$W$12='Cash Flow - Each Project'!AK$3,Projects!$Z$12,0)</f>
        <v>0</v>
      </c>
      <c r="AL116" s="123">
        <f>IF(Projects!$W$12='Cash Flow - Each Project'!AL$3,Projects!$Z$12,0)</f>
        <v>0</v>
      </c>
      <c r="AM116" s="123">
        <f>IF(Projects!$W$12='Cash Flow - Each Project'!AM$3,Projects!$Z$12,0)</f>
        <v>0</v>
      </c>
      <c r="AN116" s="123">
        <f>IF(Projects!$W$12='Cash Flow - Each Project'!AN$3,Projects!$Z$12,0)</f>
        <v>0</v>
      </c>
      <c r="AO116" s="123">
        <f>IF(Projects!$W$12='Cash Flow - Each Project'!AO$3,Projects!$Z$12,0)</f>
        <v>0</v>
      </c>
      <c r="AP116" s="123">
        <f>IF(Projects!$W$12='Cash Flow - Each Project'!AP$3,Projects!$Z$12,0)</f>
        <v>0</v>
      </c>
      <c r="AQ116" s="123">
        <f>IF(Projects!$W$12='Cash Flow - Each Project'!AQ$3,Projects!$Z$12,0)</f>
        <v>0</v>
      </c>
      <c r="AR116" s="123">
        <f>IF(Projects!$W$12='Cash Flow - Each Project'!AR$3,Projects!$Z$12,0)</f>
        <v>0</v>
      </c>
      <c r="AS116" s="123">
        <f>IF(Projects!$W$12='Cash Flow - Each Project'!AS$3,Projects!$Z$12,0)</f>
        <v>0</v>
      </c>
      <c r="AT116" s="123">
        <f>IF(Projects!$W$12='Cash Flow - Each Project'!AT$3,Projects!$Z$12,0)</f>
        <v>0</v>
      </c>
      <c r="AU116" s="123">
        <f>IF(Projects!$W$12='Cash Flow - Each Project'!AU$3,Projects!$Z$12,0)</f>
        <v>0</v>
      </c>
      <c r="AV116" s="123">
        <f>IF(Projects!$W$12='Cash Flow - Each Project'!AV$3,Projects!$Z$12,0)</f>
        <v>0</v>
      </c>
      <c r="AW116" s="123">
        <f>IF(Projects!$W$12='Cash Flow - Each Project'!AW$3,Projects!$Z$12,0)</f>
        <v>0</v>
      </c>
      <c r="AX116" s="123">
        <f>IF(Projects!$W$12='Cash Flow - Each Project'!AX$3,Projects!$Z$12,0)</f>
        <v>0</v>
      </c>
    </row>
    <row r="117" spans="1:50" outlineLevel="1" x14ac:dyDescent="0.25">
      <c r="A117" s="18"/>
      <c r="B117" s="145"/>
      <c r="C117" s="23" t="s">
        <v>3</v>
      </c>
      <c r="D117" s="104" t="s">
        <v>25</v>
      </c>
      <c r="E117" s="32">
        <f>IF(E$3=Projects!$I$12,Projects!$J$12,0)</f>
        <v>0</v>
      </c>
      <c r="F117" s="32">
        <f>IF(F$3=Projects!$I$12,Projects!$J$12,0)</f>
        <v>0</v>
      </c>
      <c r="G117" s="32">
        <f>IF(G$3=Projects!$I$12,Projects!$J$12,0)</f>
        <v>0</v>
      </c>
      <c r="H117" s="32">
        <f>IF(H$3=Projects!$I$12,Projects!$J$12,0)</f>
        <v>0</v>
      </c>
      <c r="I117" s="32">
        <f>IF(I$3=Projects!$I$12,Projects!$J$12,0)</f>
        <v>0</v>
      </c>
      <c r="J117" s="32">
        <f>IF(J$3=Projects!$I$12,Projects!$J$12,0)</f>
        <v>0</v>
      </c>
      <c r="K117" s="32">
        <f>IF(K$3=Projects!$I$12,Projects!$J$12,0)</f>
        <v>0</v>
      </c>
      <c r="L117" s="32">
        <f>IF(L$3=Projects!$I$12,Projects!$J$12,0)</f>
        <v>0</v>
      </c>
      <c r="M117" s="32">
        <f>IF(M$3=Projects!$I$12,Projects!$J$12,0)</f>
        <v>0</v>
      </c>
      <c r="N117" s="32">
        <f>IF(N$3=Projects!$I$12,Projects!$J$12,0)</f>
        <v>0</v>
      </c>
      <c r="O117" s="32">
        <f>IF(O$3=Projects!$I$12,Projects!$J$12,0)</f>
        <v>0</v>
      </c>
      <c r="P117" s="32">
        <f>IF(P$3=Projects!$I$12,Projects!$J$12,0)</f>
        <v>0</v>
      </c>
      <c r="Q117" s="32">
        <f>IF(Q$3=Projects!$I$12,Projects!$J$12,0)</f>
        <v>0</v>
      </c>
      <c r="R117" s="32">
        <f>IF(R$3=Projects!$I$12,Projects!$J$12,0)</f>
        <v>0</v>
      </c>
      <c r="S117" s="32">
        <f>IF(S$3=Projects!$I$12,Projects!$J$12,0)</f>
        <v>0</v>
      </c>
      <c r="T117" s="32">
        <f>IF(T$3=Projects!$I$12,Projects!$J$12,0)</f>
        <v>0</v>
      </c>
      <c r="U117" s="32">
        <f>IF(U$3=Projects!$I$12,Projects!$J$12,0)</f>
        <v>0</v>
      </c>
      <c r="V117" s="32">
        <f>IF(V$3=Projects!$I$12,Projects!$J$12,0)</f>
        <v>0</v>
      </c>
      <c r="W117" s="32">
        <f>IF(W$3=Projects!$I$12,Projects!$J$12,0)</f>
        <v>0</v>
      </c>
      <c r="X117" s="25">
        <f>IF(X$3=Projects!$I$12,Projects!$J$12,0)</f>
        <v>0</v>
      </c>
      <c r="Y117" s="123">
        <f>IF(Y$3=Projects!$I$12,Projects!$J$12,0)</f>
        <v>0</v>
      </c>
      <c r="Z117" s="123">
        <f>IF(Z$3=Projects!$I$12,Projects!$J$12,0)</f>
        <v>0</v>
      </c>
      <c r="AA117" s="123">
        <f>IF(AA$3=Projects!$I$12,Projects!$J$12,0)</f>
        <v>0</v>
      </c>
      <c r="AB117" s="123">
        <f>IF(AB$3=Projects!$I$12,Projects!$J$12,0)</f>
        <v>0</v>
      </c>
      <c r="AC117" s="123">
        <f>IF(AC$3=Projects!$I$12,Projects!$J$12,0)</f>
        <v>0</v>
      </c>
      <c r="AD117" s="123">
        <f>IF(AD$3=Projects!$I$12,Projects!$J$12,0)</f>
        <v>0</v>
      </c>
      <c r="AE117" s="123">
        <f>IF(AE$3=Projects!$I$12,Projects!$J$12,0)</f>
        <v>0</v>
      </c>
      <c r="AF117" s="123">
        <f>IF(AF$3=Projects!$I$12,Projects!$J$12,0)</f>
        <v>0</v>
      </c>
      <c r="AG117" s="123">
        <f>IF(AG$3=Projects!$I$12,Projects!$J$12,0)</f>
        <v>0</v>
      </c>
      <c r="AH117" s="123">
        <f>IF(AH$3=Projects!$I$12,Projects!$J$12,0)</f>
        <v>0</v>
      </c>
      <c r="AI117" s="123">
        <f>IF(AI$3=Projects!$I$12,Projects!$J$12,0)</f>
        <v>0</v>
      </c>
      <c r="AJ117" s="123">
        <f>IF(AJ$3=Projects!$I$12,Projects!$J$12,0)</f>
        <v>0</v>
      </c>
      <c r="AK117" s="123">
        <f>IF(AK$3=Projects!$I$12,Projects!$J$12,0)</f>
        <v>0</v>
      </c>
      <c r="AL117" s="123">
        <f>IF(AL$3=Projects!$I$12,Projects!$J$12,0)</f>
        <v>0</v>
      </c>
      <c r="AM117" s="123">
        <f>IF(AM$3=Projects!$I$12,Projects!$J$12,0)</f>
        <v>0</v>
      </c>
      <c r="AN117" s="123">
        <f>IF(AN$3=Projects!$I$12,Projects!$J$12,0)</f>
        <v>0</v>
      </c>
      <c r="AO117" s="123">
        <f>IF(AO$3=Projects!$I$12,Projects!$J$12,0)</f>
        <v>0</v>
      </c>
      <c r="AP117" s="123">
        <f>IF(AP$3=Projects!$I$12,Projects!$J$12,0)</f>
        <v>0</v>
      </c>
      <c r="AQ117" s="123">
        <f>IF(AQ$3=Projects!$I$12,Projects!$J$12,0)</f>
        <v>0</v>
      </c>
      <c r="AR117" s="123">
        <f>IF(AR$3=Projects!$I$12,Projects!$J$12,0)</f>
        <v>0</v>
      </c>
      <c r="AS117" s="123">
        <f>IF(AS$3=Projects!$I$12,Projects!$J$12,0)</f>
        <v>0</v>
      </c>
      <c r="AT117" s="123">
        <f>IF(AT$3=Projects!$I$12,Projects!$J$12,0)</f>
        <v>0</v>
      </c>
      <c r="AU117" s="123">
        <f>IF(AU$3=Projects!$I$12,Projects!$J$12,0)</f>
        <v>0</v>
      </c>
      <c r="AV117" s="123">
        <f>IF(AV$3=Projects!$I$12,Projects!$J$12,0)</f>
        <v>0</v>
      </c>
      <c r="AW117" s="123">
        <f>IF(AW$3=Projects!$I$12,Projects!$J$12,0)</f>
        <v>0</v>
      </c>
      <c r="AX117" s="123">
        <f>IF(AX$3=Projects!$I$12,Projects!$J$12,0)</f>
        <v>0</v>
      </c>
    </row>
    <row r="118" spans="1:50" outlineLevel="1" x14ac:dyDescent="0.25">
      <c r="A118" s="18"/>
      <c r="B118" s="145"/>
      <c r="C118" s="23" t="s">
        <v>44</v>
      </c>
      <c r="D118" s="31" t="s">
        <v>24</v>
      </c>
      <c r="E118" s="33">
        <f>IF(AND(E$3&gt;=Projects!$I$12,E$3&lt;=Projects!$W$12),Projects!$X$12,0)</f>
        <v>0</v>
      </c>
      <c r="F118" s="33">
        <f>IF(AND(F$3&gt;=Projects!$I$12,F$3&lt;=Projects!$W$12),Projects!$X$12,0)</f>
        <v>0</v>
      </c>
      <c r="G118" s="33">
        <f>IF(AND(G$3&gt;=Projects!$I$12,G$3&lt;=Projects!$W$12),Projects!$X$12,0)</f>
        <v>0</v>
      </c>
      <c r="H118" s="33">
        <f>IF(AND(H$3&gt;=Projects!$I$12,H$3&lt;=Projects!$W$12),Projects!$X$12,0)</f>
        <v>0</v>
      </c>
      <c r="I118" s="33">
        <f>IF(AND(I$3&gt;=Projects!$I$12,I$3&lt;=Projects!$W$12),Projects!$X$12,0)</f>
        <v>0</v>
      </c>
      <c r="J118" s="33">
        <f>IF(AND(J$3&gt;=Projects!$I$12,J$3&lt;=Projects!$W$12),Projects!$X$12,0)</f>
        <v>0</v>
      </c>
      <c r="K118" s="33">
        <f>IF(AND(K$3&gt;=Projects!$I$12,K$3&lt;=Projects!$W$12),Projects!$X$12,0)</f>
        <v>0</v>
      </c>
      <c r="L118" s="33">
        <f>IF(AND(L$3&gt;=Projects!$I$12,L$3&lt;=Projects!$W$12),Projects!$X$12,0)</f>
        <v>0</v>
      </c>
      <c r="M118" s="33">
        <f>IF(AND(M$3&gt;=Projects!$I$12,M$3&lt;=Projects!$W$12),Projects!$X$12,0)</f>
        <v>0</v>
      </c>
      <c r="N118" s="33">
        <f>IF(AND(N$3&gt;=Projects!$I$12,N$3&lt;=Projects!$W$12),Projects!$X$12,0)</f>
        <v>0</v>
      </c>
      <c r="O118" s="33">
        <f>IF(AND(O$3&gt;=Projects!$I$12,O$3&lt;=Projects!$W$12),Projects!$X$12,0)</f>
        <v>0</v>
      </c>
      <c r="P118" s="33">
        <f>IF(AND(P$3&gt;=Projects!$I$12,P$3&lt;=Projects!$W$12),Projects!$X$12,0)</f>
        <v>0</v>
      </c>
      <c r="Q118" s="33">
        <f>IF(AND(Q$3&gt;=Projects!$I$12,Q$3&lt;=Projects!$W$12),Projects!$X$12,0)</f>
        <v>0</v>
      </c>
      <c r="R118" s="33">
        <f>IF(AND(R$3&gt;=Projects!$I$12,R$3&lt;=Projects!$W$12),Projects!$X$12,0)</f>
        <v>0</v>
      </c>
      <c r="S118" s="33">
        <f>IF(AND(S$3&gt;=Projects!$I$12,S$3&lt;=Projects!$W$12),Projects!$X$12,0)</f>
        <v>0</v>
      </c>
      <c r="T118" s="33">
        <f>IF(AND(T$3&gt;=Projects!$I$12,T$3&lt;=Projects!$W$12),Projects!$X$12,0)</f>
        <v>0</v>
      </c>
      <c r="U118" s="33">
        <f>IF(AND(U$3&gt;=Projects!$I$12,U$3&lt;=Projects!$W$12),Projects!$X$12,0)</f>
        <v>0</v>
      </c>
      <c r="V118" s="33">
        <f>IF(AND(V$3&gt;=Projects!$I$12,V$3&lt;=Projects!$W$12),Projects!$X$12,0)</f>
        <v>0</v>
      </c>
      <c r="W118" s="33">
        <f>IF(AND(W$3&gt;=Projects!$I$12,W$3&lt;=Projects!$W$12),Projects!$X$12,0)</f>
        <v>0</v>
      </c>
      <c r="X118" s="36">
        <f>IF(AND(X$3&gt;=Projects!$I$12,X$3&lt;=Projects!$W$12),Projects!$X$12,0)</f>
        <v>0</v>
      </c>
      <c r="Y118" s="125">
        <f>IF(AND(Y$3&gt;=Projects!$I$12,Y$3&lt;=Projects!$W$12),Projects!$X$12,0)</f>
        <v>0</v>
      </c>
      <c r="Z118" s="125">
        <f>IF(AND(Z$3&gt;=Projects!$I$12,Z$3&lt;=Projects!$W$12),Projects!$X$12,0)</f>
        <v>0</v>
      </c>
      <c r="AA118" s="125">
        <f>IF(AND(AA$3&gt;=Projects!$I$12,AA$3&lt;=Projects!$W$12),Projects!$X$12,0)</f>
        <v>0</v>
      </c>
      <c r="AB118" s="125">
        <f>IF(AND(AB$3&gt;=Projects!$I$12,AB$3&lt;=Projects!$W$12),Projects!$X$12,0)</f>
        <v>0</v>
      </c>
      <c r="AC118" s="125">
        <f>IF(AND(AC$3&gt;=Projects!$I$12,AC$3&lt;=Projects!$W$12),Projects!$X$12,0)</f>
        <v>0</v>
      </c>
      <c r="AD118" s="125">
        <f>IF(AND(AD$3&gt;=Projects!$I$12,AD$3&lt;=Projects!$W$12),Projects!$X$12,0)</f>
        <v>0</v>
      </c>
      <c r="AE118" s="125">
        <f>IF(AND(AE$3&gt;=Projects!$I$12,AE$3&lt;=Projects!$W$12),Projects!$X$12,0)</f>
        <v>0</v>
      </c>
      <c r="AF118" s="125">
        <f>IF(AND(AF$3&gt;=Projects!$I$12,AF$3&lt;=Projects!$W$12),Projects!$X$12,0)</f>
        <v>0</v>
      </c>
      <c r="AG118" s="125">
        <f>IF(AND(AG$3&gt;=Projects!$I$12,AG$3&lt;=Projects!$W$12),Projects!$X$12,0)</f>
        <v>0</v>
      </c>
      <c r="AH118" s="125">
        <f>IF(AND(AH$3&gt;=Projects!$I$12,AH$3&lt;=Projects!$W$12),Projects!$X$12,0)</f>
        <v>0</v>
      </c>
      <c r="AI118" s="125">
        <f>IF(AND(AI$3&gt;=Projects!$I$12,AI$3&lt;=Projects!$W$12),Projects!$X$12,0)</f>
        <v>0</v>
      </c>
      <c r="AJ118" s="125">
        <f>IF(AND(AJ$3&gt;=Projects!$I$12,AJ$3&lt;=Projects!$W$12),Projects!$X$12,0)</f>
        <v>0</v>
      </c>
      <c r="AK118" s="125">
        <f>IF(AND(AK$3&gt;=Projects!$I$12,AK$3&lt;=Projects!$W$12),Projects!$X$12,0)</f>
        <v>0</v>
      </c>
      <c r="AL118" s="125">
        <f>IF(AND(AL$3&gt;=Projects!$I$12,AL$3&lt;=Projects!$W$12),Projects!$X$12,0)</f>
        <v>0</v>
      </c>
      <c r="AM118" s="125">
        <f>IF(AND(AM$3&gt;=Projects!$I$12,AM$3&lt;=Projects!$W$12),Projects!$X$12,0)</f>
        <v>0</v>
      </c>
      <c r="AN118" s="125">
        <f>IF(AND(AN$3&gt;=Projects!$I$12,AN$3&lt;=Projects!$W$12),Projects!$X$12,0)</f>
        <v>0</v>
      </c>
      <c r="AO118" s="125">
        <f>IF(AND(AO$3&gt;=Projects!$I$12,AO$3&lt;=Projects!$W$12),Projects!$X$12,0)</f>
        <v>0</v>
      </c>
      <c r="AP118" s="125">
        <f>IF(AND(AP$3&gt;=Projects!$I$12,AP$3&lt;=Projects!$W$12),Projects!$X$12,0)</f>
        <v>0</v>
      </c>
      <c r="AQ118" s="125">
        <f>IF(AND(AQ$3&gt;=Projects!$I$12,AQ$3&lt;=Projects!$W$12),Projects!$X$12,0)</f>
        <v>0</v>
      </c>
      <c r="AR118" s="125">
        <f>IF(AND(AR$3&gt;=Projects!$I$12,AR$3&lt;=Projects!$W$12),Projects!$X$12,0)</f>
        <v>0</v>
      </c>
      <c r="AS118" s="125">
        <f>IF(AND(AS$3&gt;=Projects!$I$12,AS$3&lt;=Projects!$W$12),Projects!$X$12,0)</f>
        <v>0</v>
      </c>
      <c r="AT118" s="125">
        <f>IF(AND(AT$3&gt;=Projects!$I$12,AT$3&lt;=Projects!$W$12),Projects!$X$12,0)</f>
        <v>0</v>
      </c>
      <c r="AU118" s="125">
        <f>IF(AND(AU$3&gt;=Projects!$I$12,AU$3&lt;=Projects!$W$12),Projects!$X$12,0)</f>
        <v>0</v>
      </c>
      <c r="AV118" s="125">
        <f>IF(AND(AV$3&gt;=Projects!$I$12,AV$3&lt;=Projects!$W$12),Projects!$X$12,0)</f>
        <v>0</v>
      </c>
      <c r="AW118" s="125">
        <f>IF(AND(AW$3&gt;=Projects!$I$12,AW$3&lt;=Projects!$W$12),Projects!$X$12,0)</f>
        <v>0</v>
      </c>
      <c r="AX118" s="125">
        <f>IF(AND(AX$3&gt;=Projects!$I$12,AX$3&lt;=Projects!$W$12),Projects!$X$12,0)</f>
        <v>0</v>
      </c>
    </row>
    <row r="119" spans="1:50" ht="6" customHeight="1" outlineLevel="1" x14ac:dyDescent="0.25">
      <c r="A119" s="18"/>
      <c r="B119" s="145"/>
      <c r="C119" s="18"/>
      <c r="D119" s="20"/>
      <c r="E119" s="49"/>
      <c r="F119" s="50"/>
      <c r="G119" s="50"/>
      <c r="H119" s="50"/>
      <c r="I119" s="50"/>
      <c r="J119" s="50"/>
      <c r="K119" s="50"/>
      <c r="L119" s="50"/>
      <c r="M119" s="50"/>
      <c r="N119" s="50"/>
      <c r="O119" s="50"/>
      <c r="P119" s="50"/>
      <c r="Q119" s="50"/>
      <c r="R119" s="50"/>
      <c r="S119" s="50"/>
      <c r="T119" s="50"/>
      <c r="U119" s="50"/>
      <c r="V119" s="50"/>
      <c r="W119" s="50"/>
      <c r="X119" s="50"/>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row>
    <row r="120" spans="1:50" outlineLevel="1" x14ac:dyDescent="0.25">
      <c r="A120" s="18"/>
      <c r="B120" s="145"/>
      <c r="C120" s="194" t="s">
        <v>96</v>
      </c>
      <c r="D120" s="195"/>
      <c r="E120" s="24">
        <f>E113-E115</f>
        <v>0</v>
      </c>
      <c r="F120" s="24">
        <f t="shared" ref="F120:X120" si="679">F113-F115</f>
        <v>0</v>
      </c>
      <c r="G120" s="24">
        <f t="shared" si="679"/>
        <v>0</v>
      </c>
      <c r="H120" s="24">
        <f t="shared" si="679"/>
        <v>0</v>
      </c>
      <c r="I120" s="24">
        <f t="shared" si="679"/>
        <v>0</v>
      </c>
      <c r="J120" s="24">
        <f t="shared" si="679"/>
        <v>0</v>
      </c>
      <c r="K120" s="24">
        <f t="shared" si="679"/>
        <v>0</v>
      </c>
      <c r="L120" s="24">
        <f t="shared" si="679"/>
        <v>0</v>
      </c>
      <c r="M120" s="24">
        <f t="shared" si="679"/>
        <v>0</v>
      </c>
      <c r="N120" s="24">
        <f t="shared" si="679"/>
        <v>0</v>
      </c>
      <c r="O120" s="24">
        <f t="shared" si="679"/>
        <v>0</v>
      </c>
      <c r="P120" s="24">
        <f t="shared" si="679"/>
        <v>0</v>
      </c>
      <c r="Q120" s="24">
        <f t="shared" si="679"/>
        <v>0</v>
      </c>
      <c r="R120" s="24">
        <f t="shared" si="679"/>
        <v>0</v>
      </c>
      <c r="S120" s="24">
        <f t="shared" si="679"/>
        <v>0</v>
      </c>
      <c r="T120" s="24">
        <f t="shared" si="679"/>
        <v>0</v>
      </c>
      <c r="U120" s="24">
        <f t="shared" si="679"/>
        <v>0</v>
      </c>
      <c r="V120" s="24">
        <f t="shared" si="679"/>
        <v>0</v>
      </c>
      <c r="W120" s="24">
        <f t="shared" si="679"/>
        <v>0</v>
      </c>
      <c r="X120" s="48">
        <f t="shared" si="679"/>
        <v>0</v>
      </c>
      <c r="Y120" s="124">
        <f t="shared" ref="Y120:AO120" si="680">Y113-Y115</f>
        <v>0</v>
      </c>
      <c r="Z120" s="124">
        <f t="shared" si="680"/>
        <v>0</v>
      </c>
      <c r="AA120" s="124">
        <f t="shared" si="680"/>
        <v>0</v>
      </c>
      <c r="AB120" s="124">
        <f t="shared" si="680"/>
        <v>0</v>
      </c>
      <c r="AC120" s="124">
        <f t="shared" si="680"/>
        <v>0</v>
      </c>
      <c r="AD120" s="124">
        <f t="shared" si="680"/>
        <v>0</v>
      </c>
      <c r="AE120" s="124">
        <f t="shared" si="680"/>
        <v>0</v>
      </c>
      <c r="AF120" s="124">
        <f t="shared" si="680"/>
        <v>0</v>
      </c>
      <c r="AG120" s="124">
        <f t="shared" si="680"/>
        <v>0</v>
      </c>
      <c r="AH120" s="124">
        <f t="shared" si="680"/>
        <v>0</v>
      </c>
      <c r="AI120" s="124">
        <f t="shared" si="680"/>
        <v>0</v>
      </c>
      <c r="AJ120" s="124">
        <f t="shared" si="680"/>
        <v>0</v>
      </c>
      <c r="AK120" s="124">
        <f t="shared" si="680"/>
        <v>0</v>
      </c>
      <c r="AL120" s="124">
        <f t="shared" si="680"/>
        <v>0</v>
      </c>
      <c r="AM120" s="124">
        <f t="shared" si="680"/>
        <v>0</v>
      </c>
      <c r="AN120" s="124">
        <f t="shared" si="680"/>
        <v>0</v>
      </c>
      <c r="AO120" s="124">
        <f t="shared" si="680"/>
        <v>0</v>
      </c>
      <c r="AP120" s="124">
        <f t="shared" ref="AP120:AX120" si="681">AP113-AP115</f>
        <v>0</v>
      </c>
      <c r="AQ120" s="124">
        <f t="shared" si="681"/>
        <v>0</v>
      </c>
      <c r="AR120" s="124">
        <f t="shared" si="681"/>
        <v>0</v>
      </c>
      <c r="AS120" s="124">
        <f t="shared" si="681"/>
        <v>0</v>
      </c>
      <c r="AT120" s="124">
        <f t="shared" si="681"/>
        <v>0</v>
      </c>
      <c r="AU120" s="124">
        <f t="shared" si="681"/>
        <v>0</v>
      </c>
      <c r="AV120" s="124">
        <f t="shared" si="681"/>
        <v>0</v>
      </c>
      <c r="AW120" s="124">
        <f t="shared" si="681"/>
        <v>0</v>
      </c>
      <c r="AX120" s="124">
        <f t="shared" si="681"/>
        <v>0</v>
      </c>
    </row>
    <row r="121" spans="1:50" outlineLevel="1" x14ac:dyDescent="0.25">
      <c r="A121" s="18"/>
      <c r="B121" s="145"/>
      <c r="C121" s="194" t="s">
        <v>97</v>
      </c>
      <c r="D121" s="195"/>
      <c r="E121" s="24">
        <f>E120</f>
        <v>0</v>
      </c>
      <c r="F121" s="24">
        <f>E121+F120</f>
        <v>0</v>
      </c>
      <c r="G121" s="24">
        <f t="shared" ref="G121" si="682">F121+G120</f>
        <v>0</v>
      </c>
      <c r="H121" s="24">
        <f t="shared" ref="H121" si="683">G121+H120</f>
        <v>0</v>
      </c>
      <c r="I121" s="24">
        <f t="shared" ref="I121" si="684">H121+I120</f>
        <v>0</v>
      </c>
      <c r="J121" s="24">
        <f t="shared" ref="J121" si="685">I121+J120</f>
        <v>0</v>
      </c>
      <c r="K121" s="24">
        <f t="shared" ref="K121" si="686">J121+K120</f>
        <v>0</v>
      </c>
      <c r="L121" s="24">
        <f t="shared" ref="L121" si="687">K121+L120</f>
        <v>0</v>
      </c>
      <c r="M121" s="24">
        <f t="shared" ref="M121" si="688">L121+M120</f>
        <v>0</v>
      </c>
      <c r="N121" s="24">
        <f t="shared" ref="N121" si="689">M121+N120</f>
        <v>0</v>
      </c>
      <c r="O121" s="24">
        <f t="shared" ref="O121" si="690">N121+O120</f>
        <v>0</v>
      </c>
      <c r="P121" s="24">
        <f t="shared" ref="P121" si="691">O121+P120</f>
        <v>0</v>
      </c>
      <c r="Q121" s="24">
        <f t="shared" ref="Q121" si="692">P121+Q120</f>
        <v>0</v>
      </c>
      <c r="R121" s="24">
        <f t="shared" ref="R121" si="693">Q121+R120</f>
        <v>0</v>
      </c>
      <c r="S121" s="24">
        <f t="shared" ref="S121" si="694">R121+S120</f>
        <v>0</v>
      </c>
      <c r="T121" s="24">
        <f t="shared" ref="T121" si="695">S121+T120</f>
        <v>0</v>
      </c>
      <c r="U121" s="24">
        <f t="shared" ref="U121" si="696">T121+U120</f>
        <v>0</v>
      </c>
      <c r="V121" s="24">
        <f t="shared" ref="V121" si="697">U121+V120</f>
        <v>0</v>
      </c>
      <c r="W121" s="24">
        <f t="shared" ref="W121" si="698">V121+W120</f>
        <v>0</v>
      </c>
      <c r="X121" s="36">
        <f t="shared" ref="X121" si="699">W121+X120</f>
        <v>0</v>
      </c>
      <c r="Y121" s="124">
        <f t="shared" ref="Y121" si="700">X121+Y120</f>
        <v>0</v>
      </c>
      <c r="Z121" s="124">
        <f t="shared" ref="Z121" si="701">Y121+Z120</f>
        <v>0</v>
      </c>
      <c r="AA121" s="124">
        <f t="shared" ref="AA121" si="702">Z121+AA120</f>
        <v>0</v>
      </c>
      <c r="AB121" s="124">
        <f t="shared" ref="AB121" si="703">AA121+AB120</f>
        <v>0</v>
      </c>
      <c r="AC121" s="124">
        <f t="shared" ref="AC121" si="704">AB121+AC120</f>
        <v>0</v>
      </c>
      <c r="AD121" s="124">
        <f t="shared" ref="AD121" si="705">AC121+AD120</f>
        <v>0</v>
      </c>
      <c r="AE121" s="124">
        <f t="shared" ref="AE121" si="706">AD121+AE120</f>
        <v>0</v>
      </c>
      <c r="AF121" s="124">
        <f t="shared" ref="AF121" si="707">AE121+AF120</f>
        <v>0</v>
      </c>
      <c r="AG121" s="124">
        <f t="shared" ref="AG121" si="708">AF121+AG120</f>
        <v>0</v>
      </c>
      <c r="AH121" s="124">
        <f t="shared" ref="AH121" si="709">AG121+AH120</f>
        <v>0</v>
      </c>
      <c r="AI121" s="124">
        <f t="shared" ref="AI121" si="710">AH121+AI120</f>
        <v>0</v>
      </c>
      <c r="AJ121" s="124">
        <f t="shared" ref="AJ121" si="711">AI121+AJ120</f>
        <v>0</v>
      </c>
      <c r="AK121" s="124">
        <f t="shared" ref="AK121" si="712">AJ121+AK120</f>
        <v>0</v>
      </c>
      <c r="AL121" s="124">
        <f t="shared" ref="AL121" si="713">AK121+AL120</f>
        <v>0</v>
      </c>
      <c r="AM121" s="124">
        <f t="shared" ref="AM121" si="714">AL121+AM120</f>
        <v>0</v>
      </c>
      <c r="AN121" s="124">
        <f t="shared" ref="AN121" si="715">AM121+AN120</f>
        <v>0</v>
      </c>
      <c r="AO121" s="124">
        <f t="shared" ref="AO121" si="716">AN121+AO120</f>
        <v>0</v>
      </c>
      <c r="AP121" s="124">
        <f t="shared" ref="AP121" si="717">AO121+AP120</f>
        <v>0</v>
      </c>
      <c r="AQ121" s="124">
        <f t="shared" ref="AQ121" si="718">AP121+AQ120</f>
        <v>0</v>
      </c>
      <c r="AR121" s="124">
        <f t="shared" ref="AR121" si="719">AQ121+AR120</f>
        <v>0</v>
      </c>
      <c r="AS121" s="124">
        <f t="shared" ref="AS121" si="720">AR121+AS120</f>
        <v>0</v>
      </c>
      <c r="AT121" s="124">
        <f t="shared" ref="AT121" si="721">AS121+AT120</f>
        <v>0</v>
      </c>
      <c r="AU121" s="124">
        <f t="shared" ref="AU121" si="722">AT121+AU120</f>
        <v>0</v>
      </c>
      <c r="AV121" s="124">
        <f t="shared" ref="AV121" si="723">AU121+AV120</f>
        <v>0</v>
      </c>
      <c r="AW121" s="124">
        <f t="shared" ref="AW121" si="724">AV121+AW120</f>
        <v>0</v>
      </c>
      <c r="AX121" s="124">
        <f t="shared" ref="AX121" si="725">AW121+AX120</f>
        <v>0</v>
      </c>
    </row>
    <row r="122" spans="1:50" ht="7.5" customHeight="1" outlineLevel="1" x14ac:dyDescent="0.25">
      <c r="A122" s="18"/>
      <c r="B122" s="145"/>
      <c r="C122" s="65"/>
      <c r="D122" s="66"/>
      <c r="E122" s="67"/>
      <c r="F122" s="68"/>
      <c r="G122" s="68"/>
      <c r="H122" s="68"/>
      <c r="I122" s="68"/>
      <c r="J122" s="68"/>
      <c r="K122" s="68"/>
      <c r="L122" s="68"/>
      <c r="M122" s="68"/>
      <c r="N122" s="68"/>
      <c r="O122" s="68"/>
      <c r="P122" s="68"/>
      <c r="Q122" s="68"/>
      <c r="R122" s="68"/>
      <c r="S122" s="68"/>
      <c r="T122" s="68"/>
      <c r="U122" s="68"/>
      <c r="V122" s="68"/>
      <c r="W122" s="68"/>
      <c r="X122" s="68"/>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row>
    <row r="123" spans="1:50" outlineLevel="1" x14ac:dyDescent="0.25">
      <c r="A123" s="18"/>
      <c r="B123" s="145"/>
      <c r="C123" s="194" t="s">
        <v>26</v>
      </c>
      <c r="D123" s="195"/>
      <c r="E123" s="24">
        <f t="shared" ref="E123:X123" si="726">E115+E116-E117+E118</f>
        <v>0</v>
      </c>
      <c r="F123" s="26">
        <f t="shared" si="726"/>
        <v>0</v>
      </c>
      <c r="G123" s="26">
        <f t="shared" si="726"/>
        <v>0</v>
      </c>
      <c r="H123" s="38">
        <f t="shared" si="726"/>
        <v>0</v>
      </c>
      <c r="I123" s="24">
        <f t="shared" si="726"/>
        <v>0</v>
      </c>
      <c r="J123" s="24">
        <f t="shared" si="726"/>
        <v>0</v>
      </c>
      <c r="K123" s="24">
        <f t="shared" si="726"/>
        <v>0</v>
      </c>
      <c r="L123" s="24">
        <f t="shared" si="726"/>
        <v>0</v>
      </c>
      <c r="M123" s="24">
        <f t="shared" si="726"/>
        <v>0</v>
      </c>
      <c r="N123" s="24">
        <f t="shared" si="726"/>
        <v>0</v>
      </c>
      <c r="O123" s="24">
        <f t="shared" si="726"/>
        <v>0</v>
      </c>
      <c r="P123" s="24">
        <f t="shared" si="726"/>
        <v>0</v>
      </c>
      <c r="Q123" s="24">
        <f t="shared" si="726"/>
        <v>0</v>
      </c>
      <c r="R123" s="24">
        <f t="shared" si="726"/>
        <v>0</v>
      </c>
      <c r="S123" s="24">
        <f t="shared" si="726"/>
        <v>0</v>
      </c>
      <c r="T123" s="24">
        <f t="shared" si="726"/>
        <v>0</v>
      </c>
      <c r="U123" s="24">
        <f t="shared" si="726"/>
        <v>0</v>
      </c>
      <c r="V123" s="24">
        <f t="shared" si="726"/>
        <v>0</v>
      </c>
      <c r="W123" s="24">
        <f t="shared" si="726"/>
        <v>0</v>
      </c>
      <c r="X123" s="48">
        <f t="shared" si="726"/>
        <v>0</v>
      </c>
      <c r="Y123" s="124">
        <f t="shared" ref="Y123:AO123" si="727">Y115+Y116-Y117+Y118</f>
        <v>0</v>
      </c>
      <c r="Z123" s="124">
        <f t="shared" si="727"/>
        <v>0</v>
      </c>
      <c r="AA123" s="124">
        <f t="shared" si="727"/>
        <v>0</v>
      </c>
      <c r="AB123" s="124">
        <f t="shared" si="727"/>
        <v>0</v>
      </c>
      <c r="AC123" s="124">
        <f t="shared" si="727"/>
        <v>0</v>
      </c>
      <c r="AD123" s="124">
        <f t="shared" si="727"/>
        <v>0</v>
      </c>
      <c r="AE123" s="124">
        <f t="shared" si="727"/>
        <v>0</v>
      </c>
      <c r="AF123" s="124">
        <f t="shared" si="727"/>
        <v>0</v>
      </c>
      <c r="AG123" s="124">
        <f t="shared" si="727"/>
        <v>0</v>
      </c>
      <c r="AH123" s="124">
        <f t="shared" si="727"/>
        <v>0</v>
      </c>
      <c r="AI123" s="124">
        <f t="shared" si="727"/>
        <v>0</v>
      </c>
      <c r="AJ123" s="124">
        <f t="shared" si="727"/>
        <v>0</v>
      </c>
      <c r="AK123" s="124">
        <f t="shared" si="727"/>
        <v>0</v>
      </c>
      <c r="AL123" s="124">
        <f t="shared" si="727"/>
        <v>0</v>
      </c>
      <c r="AM123" s="124">
        <f t="shared" si="727"/>
        <v>0</v>
      </c>
      <c r="AN123" s="124">
        <f t="shared" si="727"/>
        <v>0</v>
      </c>
      <c r="AO123" s="124">
        <f t="shared" si="727"/>
        <v>0</v>
      </c>
      <c r="AP123" s="124">
        <f t="shared" ref="AP123:AX123" si="728">AP115+AP116-AP117+AP118</f>
        <v>0</v>
      </c>
      <c r="AQ123" s="124">
        <f t="shared" si="728"/>
        <v>0</v>
      </c>
      <c r="AR123" s="124">
        <f t="shared" si="728"/>
        <v>0</v>
      </c>
      <c r="AS123" s="124">
        <f t="shared" si="728"/>
        <v>0</v>
      </c>
      <c r="AT123" s="124">
        <f t="shared" si="728"/>
        <v>0</v>
      </c>
      <c r="AU123" s="124">
        <f t="shared" si="728"/>
        <v>0</v>
      </c>
      <c r="AV123" s="124">
        <f t="shared" si="728"/>
        <v>0</v>
      </c>
      <c r="AW123" s="124">
        <f t="shared" si="728"/>
        <v>0</v>
      </c>
      <c r="AX123" s="124">
        <f t="shared" si="728"/>
        <v>0</v>
      </c>
    </row>
    <row r="124" spans="1:50" outlineLevel="1" x14ac:dyDescent="0.25">
      <c r="A124" s="18"/>
      <c r="B124" s="146"/>
      <c r="C124" s="194" t="s">
        <v>27</v>
      </c>
      <c r="D124" s="195"/>
      <c r="E124" s="35">
        <f>E123</f>
        <v>0</v>
      </c>
      <c r="F124" s="36">
        <f>E124+F123</f>
        <v>0</v>
      </c>
      <c r="G124" s="36">
        <f t="shared" ref="G124" si="729">F124+G123</f>
        <v>0</v>
      </c>
      <c r="H124" s="37">
        <f t="shared" ref="H124" si="730">G124+H123</f>
        <v>0</v>
      </c>
      <c r="I124" s="35">
        <f t="shared" ref="I124" si="731">H124+I123</f>
        <v>0</v>
      </c>
      <c r="J124" s="35">
        <f t="shared" ref="J124" si="732">I124+J123</f>
        <v>0</v>
      </c>
      <c r="K124" s="35">
        <f t="shared" ref="K124" si="733">J124+K123</f>
        <v>0</v>
      </c>
      <c r="L124" s="35">
        <f t="shared" ref="L124" si="734">K124+L123</f>
        <v>0</v>
      </c>
      <c r="M124" s="35">
        <f t="shared" ref="M124" si="735">L124+M123</f>
        <v>0</v>
      </c>
      <c r="N124" s="35">
        <f t="shared" ref="N124" si="736">M124+N123</f>
        <v>0</v>
      </c>
      <c r="O124" s="35">
        <f t="shared" ref="O124" si="737">N124+O123</f>
        <v>0</v>
      </c>
      <c r="P124" s="35">
        <f t="shared" ref="P124" si="738">O124+P123</f>
        <v>0</v>
      </c>
      <c r="Q124" s="35">
        <f t="shared" ref="Q124" si="739">P124+Q123</f>
        <v>0</v>
      </c>
      <c r="R124" s="35">
        <f t="shared" ref="R124" si="740">Q124+R123</f>
        <v>0</v>
      </c>
      <c r="S124" s="35">
        <f t="shared" ref="S124" si="741">R124+S123</f>
        <v>0</v>
      </c>
      <c r="T124" s="35">
        <f t="shared" ref="T124" si="742">S124+T123</f>
        <v>0</v>
      </c>
      <c r="U124" s="35">
        <f t="shared" ref="U124" si="743">T124+U123</f>
        <v>0</v>
      </c>
      <c r="V124" s="35">
        <f t="shared" ref="V124" si="744">U124+V123</f>
        <v>0</v>
      </c>
      <c r="W124" s="35">
        <f t="shared" ref="W124" si="745">V124+W123</f>
        <v>0</v>
      </c>
      <c r="X124" s="36">
        <f t="shared" ref="X124" si="746">W124+X123</f>
        <v>0</v>
      </c>
      <c r="Y124" s="124">
        <f t="shared" ref="Y124" si="747">X124+Y123</f>
        <v>0</v>
      </c>
      <c r="Z124" s="124">
        <f t="shared" ref="Z124" si="748">Y124+Z123</f>
        <v>0</v>
      </c>
      <c r="AA124" s="124">
        <f t="shared" ref="AA124" si="749">Z124+AA123</f>
        <v>0</v>
      </c>
      <c r="AB124" s="124">
        <f t="shared" ref="AB124" si="750">AA124+AB123</f>
        <v>0</v>
      </c>
      <c r="AC124" s="124">
        <f t="shared" ref="AC124" si="751">AB124+AC123</f>
        <v>0</v>
      </c>
      <c r="AD124" s="124">
        <f t="shared" ref="AD124" si="752">AC124+AD123</f>
        <v>0</v>
      </c>
      <c r="AE124" s="124">
        <f t="shared" ref="AE124" si="753">AD124+AE123</f>
        <v>0</v>
      </c>
      <c r="AF124" s="124">
        <f t="shared" ref="AF124" si="754">AE124+AF123</f>
        <v>0</v>
      </c>
      <c r="AG124" s="124">
        <f t="shared" ref="AG124" si="755">AF124+AG123</f>
        <v>0</v>
      </c>
      <c r="AH124" s="124">
        <f t="shared" ref="AH124" si="756">AG124+AH123</f>
        <v>0</v>
      </c>
      <c r="AI124" s="124">
        <f t="shared" ref="AI124" si="757">AH124+AI123</f>
        <v>0</v>
      </c>
      <c r="AJ124" s="124">
        <f t="shared" ref="AJ124" si="758">AI124+AJ123</f>
        <v>0</v>
      </c>
      <c r="AK124" s="124">
        <f t="shared" ref="AK124" si="759">AJ124+AK123</f>
        <v>0</v>
      </c>
      <c r="AL124" s="124">
        <f t="shared" ref="AL124" si="760">AK124+AL123</f>
        <v>0</v>
      </c>
      <c r="AM124" s="124">
        <f t="shared" ref="AM124" si="761">AL124+AM123</f>
        <v>0</v>
      </c>
      <c r="AN124" s="124">
        <f t="shared" ref="AN124" si="762">AM124+AN123</f>
        <v>0</v>
      </c>
      <c r="AO124" s="124">
        <f t="shared" ref="AO124" si="763">AN124+AO123</f>
        <v>0</v>
      </c>
      <c r="AP124" s="124">
        <f t="shared" ref="AP124" si="764">AO124+AP123</f>
        <v>0</v>
      </c>
      <c r="AQ124" s="124">
        <f t="shared" ref="AQ124" si="765">AP124+AQ123</f>
        <v>0</v>
      </c>
      <c r="AR124" s="124">
        <f t="shared" ref="AR124" si="766">AQ124+AR123</f>
        <v>0</v>
      </c>
      <c r="AS124" s="124">
        <f t="shared" ref="AS124" si="767">AR124+AS123</f>
        <v>0</v>
      </c>
      <c r="AT124" s="124">
        <f t="shared" ref="AT124" si="768">AS124+AT123</f>
        <v>0</v>
      </c>
      <c r="AU124" s="124">
        <f t="shared" ref="AU124" si="769">AT124+AU123</f>
        <v>0</v>
      </c>
      <c r="AV124" s="124">
        <f t="shared" ref="AV124" si="770">AU124+AV123</f>
        <v>0</v>
      </c>
      <c r="AW124" s="124">
        <f t="shared" ref="AW124" si="771">AV124+AW123</f>
        <v>0</v>
      </c>
      <c r="AX124" s="124">
        <f t="shared" ref="AX124" si="772">AW124+AX123</f>
        <v>0</v>
      </c>
    </row>
    <row r="125" spans="1:50" x14ac:dyDescent="0.25">
      <c r="A125" s="18"/>
      <c r="B125" s="22"/>
      <c r="C125" s="18"/>
      <c r="D125" s="18"/>
      <c r="E125" s="106"/>
      <c r="F125" s="106"/>
      <c r="G125" s="106"/>
      <c r="H125" s="106"/>
      <c r="I125" s="39"/>
      <c r="J125" s="106"/>
      <c r="K125" s="39"/>
      <c r="L125" s="106"/>
      <c r="M125" s="106"/>
      <c r="N125" s="106"/>
      <c r="O125" s="39"/>
      <c r="P125" s="106"/>
      <c r="Q125" s="106"/>
      <c r="R125" s="106"/>
      <c r="S125" s="39"/>
      <c r="T125" s="106"/>
      <c r="U125" s="106"/>
      <c r="V125" s="39"/>
      <c r="W125" s="106"/>
      <c r="X125" s="106"/>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row>
    <row r="126" spans="1:50" outlineLevel="1" x14ac:dyDescent="0.25">
      <c r="A126" s="18"/>
      <c r="B126" s="144" t="str">
        <f>IF(Projects!G13="","",Projects!G13)</f>
        <v/>
      </c>
      <c r="C126" s="194" t="s">
        <v>4</v>
      </c>
      <c r="D126" s="195"/>
      <c r="E126" s="96">
        <f>IF(AND(Projects!$I13&lt;='Cash Flow - Each Project'!E$3,Projects!$W$13&gt;='Cash Flow - Each Project'!E$3),Projects!$S13*((1+Projects!$T$13)^('Cash Flow - Each Project'!E$3-'Initial Setup'!$F$43)),0)</f>
        <v>0</v>
      </c>
      <c r="F126" s="96">
        <f>IF(AND(Projects!$I13&lt;='Cash Flow - Each Project'!F$3,Projects!$W$13&gt;='Cash Flow - Each Project'!F$3),Projects!$S13*((1+Projects!$T$13)^('Cash Flow - Each Project'!F$3-'Initial Setup'!$F$43)),0)</f>
        <v>0</v>
      </c>
      <c r="G126" s="96">
        <f>IF(AND(Projects!$I13&lt;='Cash Flow - Each Project'!G$3,Projects!$W$13&gt;='Cash Flow - Each Project'!G$3),Projects!$S13*((1+Projects!$T$13)^('Cash Flow - Each Project'!G$3-'Initial Setup'!$F$43)),0)</f>
        <v>0</v>
      </c>
      <c r="H126" s="96">
        <f>IF(AND(Projects!$I13&lt;='Cash Flow - Each Project'!H$3,Projects!$W$13&gt;='Cash Flow - Each Project'!H$3),Projects!$S13*((1+Projects!$T$13)^('Cash Flow - Each Project'!H$3-'Initial Setup'!$F$43)),0)</f>
        <v>0</v>
      </c>
      <c r="I126" s="96">
        <f>IF(AND(Projects!$I13&lt;='Cash Flow - Each Project'!I$3,Projects!$W$13&gt;='Cash Flow - Each Project'!I$3),Projects!$S13*((1+Projects!$T$13)^('Cash Flow - Each Project'!I$3-'Initial Setup'!$F$43)),0)</f>
        <v>0</v>
      </c>
      <c r="J126" s="96">
        <f>IF(AND(Projects!$I13&lt;='Cash Flow - Each Project'!J$3,Projects!$W$13&gt;='Cash Flow - Each Project'!J$3),Projects!$S13*((1+Projects!$T$13)^('Cash Flow - Each Project'!J$3-'Initial Setup'!$F$43)),0)</f>
        <v>0</v>
      </c>
      <c r="K126" s="96">
        <f>IF(AND(Projects!$I13&lt;='Cash Flow - Each Project'!K$3,Projects!$W$13&gt;='Cash Flow - Each Project'!K$3),Projects!$S13*((1+Projects!$T$13)^('Cash Flow - Each Project'!K$3-'Initial Setup'!$F$43)),0)</f>
        <v>0</v>
      </c>
      <c r="L126" s="96">
        <f>IF(AND(Projects!$I13&lt;='Cash Flow - Each Project'!L$3,Projects!$W$13&gt;='Cash Flow - Each Project'!L$3),Projects!$S13*((1+Projects!$T$13)^('Cash Flow - Each Project'!L$3-'Initial Setup'!$F$43)),0)</f>
        <v>0</v>
      </c>
      <c r="M126" s="96">
        <f>IF(AND(Projects!$I13&lt;='Cash Flow - Each Project'!M$3,Projects!$W$13&gt;='Cash Flow - Each Project'!M$3),Projects!$S13*((1+Projects!$T$13)^('Cash Flow - Each Project'!M$3-'Initial Setup'!$F$43)),0)</f>
        <v>0</v>
      </c>
      <c r="N126" s="96">
        <f>IF(AND(Projects!$I13&lt;='Cash Flow - Each Project'!N$3,Projects!$W$13&gt;='Cash Flow - Each Project'!N$3),Projects!$S13*((1+Projects!$T$13)^('Cash Flow - Each Project'!N$3-'Initial Setup'!$F$43)),0)</f>
        <v>0</v>
      </c>
      <c r="O126" s="96">
        <f>IF(AND(Projects!$I13&lt;='Cash Flow - Each Project'!O$3,Projects!$W$13&gt;='Cash Flow - Each Project'!O$3),Projects!$S13*((1+Projects!$T$13)^('Cash Flow - Each Project'!O$3-'Initial Setup'!$F$43)),0)</f>
        <v>0</v>
      </c>
      <c r="P126" s="96">
        <f>IF(AND(Projects!$I13&lt;='Cash Flow - Each Project'!P$3,Projects!$W$13&gt;='Cash Flow - Each Project'!P$3),Projects!$S13*((1+Projects!$T$13)^('Cash Flow - Each Project'!P$3-'Initial Setup'!$F$43)),0)</f>
        <v>0</v>
      </c>
      <c r="Q126" s="96">
        <f>IF(AND(Projects!$I13&lt;='Cash Flow - Each Project'!Q$3,Projects!$W$13&gt;='Cash Flow - Each Project'!Q$3),Projects!$S13*((1+Projects!$T$13)^('Cash Flow - Each Project'!Q$3-'Initial Setup'!$F$43)),0)</f>
        <v>0</v>
      </c>
      <c r="R126" s="96">
        <f>IF(AND(Projects!$I13&lt;='Cash Flow - Each Project'!R$3,Projects!$W$13&gt;='Cash Flow - Each Project'!R$3),Projects!$S13*((1+Projects!$T$13)^('Cash Flow - Each Project'!R$3-'Initial Setup'!$F$43)),0)</f>
        <v>0</v>
      </c>
      <c r="S126" s="96">
        <f>IF(AND(Projects!$I13&lt;='Cash Flow - Each Project'!S$3,Projects!$W$13&gt;='Cash Flow - Each Project'!S$3),Projects!$S13*((1+Projects!$T$13)^('Cash Flow - Each Project'!S$3-'Initial Setup'!$F$43)),0)</f>
        <v>0</v>
      </c>
      <c r="T126" s="96">
        <f>IF(AND(Projects!$I13&lt;='Cash Flow - Each Project'!T$3,Projects!$W$13&gt;='Cash Flow - Each Project'!T$3),Projects!$S13*((1+Projects!$T$13)^('Cash Flow - Each Project'!T$3-'Initial Setup'!$F$43)),0)</f>
        <v>0</v>
      </c>
      <c r="U126" s="96">
        <f>IF(AND(Projects!$I13&lt;='Cash Flow - Each Project'!U$3,Projects!$W$13&gt;='Cash Flow - Each Project'!U$3),Projects!$S13*((1+Projects!$T$13)^('Cash Flow - Each Project'!U$3-'Initial Setup'!$F$43)),0)</f>
        <v>0</v>
      </c>
      <c r="V126" s="96">
        <f>IF(AND(Projects!$I13&lt;='Cash Flow - Each Project'!V$3,Projects!$W$13&gt;='Cash Flow - Each Project'!V$3),Projects!$S13*((1+Projects!$T$13)^('Cash Flow - Each Project'!V$3-'Initial Setup'!$F$43)),0)</f>
        <v>0</v>
      </c>
      <c r="W126" s="96">
        <f>IF(AND(Projects!$I13&lt;='Cash Flow - Each Project'!W$3,Projects!$W$13&gt;='Cash Flow - Each Project'!W$3),Projects!$S13*((1+Projects!$T$13)^('Cash Flow - Each Project'!W$3-'Initial Setup'!$F$43)),0)</f>
        <v>0</v>
      </c>
      <c r="X126" s="41">
        <f>IF(AND(Projects!$I13&lt;='Cash Flow - Each Project'!X$3,Projects!$W$13&gt;='Cash Flow - Each Project'!X$3),Projects!$S13*((1+Projects!$T$13)^('Cash Flow - Each Project'!X$3-'Initial Setup'!$F$43)),0)</f>
        <v>0</v>
      </c>
      <c r="Y126" s="123">
        <f>IF(AND(Projects!$I13&lt;='Cash Flow - Each Project'!Y$3,Projects!$W$13&gt;='Cash Flow - Each Project'!Y$3),Projects!$S13*((1+Projects!$T$13)^('Cash Flow - Each Project'!Y$3-'Initial Setup'!$F$43)),0)</f>
        <v>0</v>
      </c>
      <c r="Z126" s="123">
        <f>IF(AND(Projects!$I13&lt;='Cash Flow - Each Project'!Z$3,Projects!$W$13&gt;='Cash Flow - Each Project'!Z$3),Projects!$S13*((1+Projects!$T$13)^('Cash Flow - Each Project'!Z$3-'Initial Setup'!$F$43)),0)</f>
        <v>0</v>
      </c>
      <c r="AA126" s="123">
        <f>IF(AND(Projects!$I13&lt;='Cash Flow - Each Project'!AA$3,Projects!$W$13&gt;='Cash Flow - Each Project'!AA$3),Projects!$S13*((1+Projects!$T$13)^('Cash Flow - Each Project'!AA$3-'Initial Setup'!$F$43)),0)</f>
        <v>0</v>
      </c>
      <c r="AB126" s="123">
        <f>IF(AND(Projects!$I13&lt;='Cash Flow - Each Project'!AB$3,Projects!$W$13&gt;='Cash Flow - Each Project'!AB$3),Projects!$S13*((1+Projects!$T$13)^('Cash Flow - Each Project'!AB$3-'Initial Setup'!$F$43)),0)</f>
        <v>0</v>
      </c>
      <c r="AC126" s="123">
        <f>IF(AND(Projects!$I13&lt;='Cash Flow - Each Project'!AC$3,Projects!$W$13&gt;='Cash Flow - Each Project'!AC$3),Projects!$S13*((1+Projects!$T$13)^('Cash Flow - Each Project'!AC$3-'Initial Setup'!$F$43)),0)</f>
        <v>0</v>
      </c>
      <c r="AD126" s="123">
        <f>IF(AND(Projects!$I13&lt;='Cash Flow - Each Project'!AD$3,Projects!$W$13&gt;='Cash Flow - Each Project'!AD$3),Projects!$S13*((1+Projects!$T$13)^('Cash Flow - Each Project'!AD$3-'Initial Setup'!$F$43)),0)</f>
        <v>0</v>
      </c>
      <c r="AE126" s="123">
        <f>IF(AND(Projects!$I13&lt;='Cash Flow - Each Project'!AE$3,Projects!$W$13&gt;='Cash Flow - Each Project'!AE$3),Projects!$S13*((1+Projects!$T$13)^('Cash Flow - Each Project'!AE$3-'Initial Setup'!$F$43)),0)</f>
        <v>0</v>
      </c>
      <c r="AF126" s="123">
        <f>IF(AND(Projects!$I13&lt;='Cash Flow - Each Project'!AF$3,Projects!$W$13&gt;='Cash Flow - Each Project'!AF$3),Projects!$S13*((1+Projects!$T$13)^('Cash Flow - Each Project'!AF$3-'Initial Setup'!$F$43)),0)</f>
        <v>0</v>
      </c>
      <c r="AG126" s="123">
        <f>IF(AND(Projects!$I13&lt;='Cash Flow - Each Project'!AG$3,Projects!$W$13&gt;='Cash Flow - Each Project'!AG$3),Projects!$S13*((1+Projects!$T$13)^('Cash Flow - Each Project'!AG$3-'Initial Setup'!$F$43)),0)</f>
        <v>0</v>
      </c>
      <c r="AH126" s="123">
        <f>IF(AND(Projects!$I13&lt;='Cash Flow - Each Project'!AH$3,Projects!$W$13&gt;='Cash Flow - Each Project'!AH$3),Projects!$S13*((1+Projects!$T$13)^('Cash Flow - Each Project'!AH$3-'Initial Setup'!$F$43)),0)</f>
        <v>0</v>
      </c>
      <c r="AI126" s="123">
        <f>IF(AND(Projects!$I13&lt;='Cash Flow - Each Project'!AI$3,Projects!$W$13&gt;='Cash Flow - Each Project'!AI$3),Projects!$S13*((1+Projects!$T$13)^('Cash Flow - Each Project'!AI$3-'Initial Setup'!$F$43)),0)</f>
        <v>0</v>
      </c>
      <c r="AJ126" s="123">
        <f>IF(AND(Projects!$I13&lt;='Cash Flow - Each Project'!AJ$3,Projects!$W$13&gt;='Cash Flow - Each Project'!AJ$3),Projects!$S13*((1+Projects!$T$13)^('Cash Flow - Each Project'!AJ$3-'Initial Setup'!$F$43)),0)</f>
        <v>0</v>
      </c>
      <c r="AK126" s="123">
        <f>IF(AND(Projects!$I13&lt;='Cash Flow - Each Project'!AK$3,Projects!$W$13&gt;='Cash Flow - Each Project'!AK$3),Projects!$S13*((1+Projects!$T$13)^('Cash Flow - Each Project'!AK$3-'Initial Setup'!$F$43)),0)</f>
        <v>0</v>
      </c>
      <c r="AL126" s="123">
        <f>IF(AND(Projects!$I13&lt;='Cash Flow - Each Project'!AL$3,Projects!$W$13&gt;='Cash Flow - Each Project'!AL$3),Projects!$S13*((1+Projects!$T$13)^('Cash Flow - Each Project'!AL$3-'Initial Setup'!$F$43)),0)</f>
        <v>0</v>
      </c>
      <c r="AM126" s="123">
        <f>IF(AND(Projects!$I13&lt;='Cash Flow - Each Project'!AM$3,Projects!$W$13&gt;='Cash Flow - Each Project'!AM$3),Projects!$S13*((1+Projects!$T$13)^('Cash Flow - Each Project'!AM$3-'Initial Setup'!$F$43)),0)</f>
        <v>0</v>
      </c>
      <c r="AN126" s="123">
        <f>IF(AND(Projects!$I13&lt;='Cash Flow - Each Project'!AN$3,Projects!$W$13&gt;='Cash Flow - Each Project'!AN$3),Projects!$S13*((1+Projects!$T$13)^('Cash Flow - Each Project'!AN$3-'Initial Setup'!$F$43)),0)</f>
        <v>0</v>
      </c>
      <c r="AO126" s="123">
        <f>IF(AND(Projects!$I13&lt;='Cash Flow - Each Project'!AO$3,Projects!$W$13&gt;='Cash Flow - Each Project'!AO$3),Projects!$S13*((1+Projects!$T$13)^('Cash Flow - Each Project'!AO$3-'Initial Setup'!$F$43)),0)</f>
        <v>0</v>
      </c>
      <c r="AP126" s="123">
        <f>IF(AND(Projects!$I13&lt;='Cash Flow - Each Project'!AP$3,Projects!$W$13&gt;='Cash Flow - Each Project'!AP$3),Projects!$S13*((1+Projects!$T$13)^('Cash Flow - Each Project'!AP$3-'Initial Setup'!$F$43)),0)</f>
        <v>0</v>
      </c>
      <c r="AQ126" s="123">
        <f>IF(AND(Projects!$I13&lt;='Cash Flow - Each Project'!AQ$3,Projects!$W$13&gt;='Cash Flow - Each Project'!AQ$3),Projects!$S13*((1+Projects!$T$13)^('Cash Flow - Each Project'!AQ$3-'Initial Setup'!$F$43)),0)</f>
        <v>0</v>
      </c>
      <c r="AR126" s="123">
        <f>IF(AND(Projects!$I13&lt;='Cash Flow - Each Project'!AR$3,Projects!$W$13&gt;='Cash Flow - Each Project'!AR$3),Projects!$S13*((1+Projects!$T$13)^('Cash Flow - Each Project'!AR$3-'Initial Setup'!$F$43)),0)</f>
        <v>0</v>
      </c>
      <c r="AS126" s="123">
        <f>IF(AND(Projects!$I13&lt;='Cash Flow - Each Project'!AS$3,Projects!$W$13&gt;='Cash Flow - Each Project'!AS$3),Projects!$S13*((1+Projects!$T$13)^('Cash Flow - Each Project'!AS$3-'Initial Setup'!$F$43)),0)</f>
        <v>0</v>
      </c>
      <c r="AT126" s="123">
        <f>IF(AND(Projects!$I13&lt;='Cash Flow - Each Project'!AT$3,Projects!$W$13&gt;='Cash Flow - Each Project'!AT$3),Projects!$S13*((1+Projects!$T$13)^('Cash Flow - Each Project'!AT$3-'Initial Setup'!$F$43)),0)</f>
        <v>0</v>
      </c>
      <c r="AU126" s="123">
        <f>IF(AND(Projects!$I13&lt;='Cash Flow - Each Project'!AU$3,Projects!$W$13&gt;='Cash Flow - Each Project'!AU$3),Projects!$S13*((1+Projects!$T$13)^('Cash Flow - Each Project'!AU$3-'Initial Setup'!$F$43)),0)</f>
        <v>0</v>
      </c>
      <c r="AV126" s="123">
        <f>IF(AND(Projects!$I13&lt;='Cash Flow - Each Project'!AV$3,Projects!$W$13&gt;='Cash Flow - Each Project'!AV$3),Projects!$S13*((1+Projects!$T$13)^('Cash Flow - Each Project'!AV$3-'Initial Setup'!$F$43)),0)</f>
        <v>0</v>
      </c>
      <c r="AW126" s="123">
        <f>IF(AND(Projects!$I13&lt;='Cash Flow - Each Project'!AW$3,Projects!$W$13&gt;='Cash Flow - Each Project'!AW$3),Projects!$S13*((1+Projects!$T$13)^('Cash Flow - Each Project'!AW$3-'Initial Setup'!$F$43)),0)</f>
        <v>0</v>
      </c>
      <c r="AX126" s="123">
        <f>IF(AND(Projects!$I13&lt;='Cash Flow - Each Project'!AX$3,Projects!$W$13&gt;='Cash Flow - Each Project'!AX$3),Projects!$S13*((1+Projects!$T$13)^('Cash Flow - Each Project'!AX$3-'Initial Setup'!$F$43)),0)</f>
        <v>0</v>
      </c>
    </row>
    <row r="127" spans="1:50" outlineLevel="1" x14ac:dyDescent="0.25">
      <c r="A127" s="18"/>
      <c r="B127" s="145"/>
      <c r="C127" s="194" t="s">
        <v>5</v>
      </c>
      <c r="D127" s="195"/>
      <c r="E127" s="108">
        <f t="shared" ref="E127" si="773">E126-E128</f>
        <v>0</v>
      </c>
      <c r="F127" s="108">
        <f t="shared" ref="F127:X127" si="774">F126-F128</f>
        <v>0</v>
      </c>
      <c r="G127" s="108">
        <f t="shared" si="774"/>
        <v>0</v>
      </c>
      <c r="H127" s="108">
        <f t="shared" si="774"/>
        <v>0</v>
      </c>
      <c r="I127" s="108">
        <f t="shared" si="774"/>
        <v>0</v>
      </c>
      <c r="J127" s="108">
        <f t="shared" si="774"/>
        <v>0</v>
      </c>
      <c r="K127" s="108">
        <f t="shared" si="774"/>
        <v>0</v>
      </c>
      <c r="L127" s="108">
        <f t="shared" si="774"/>
        <v>0</v>
      </c>
      <c r="M127" s="108">
        <f t="shared" si="774"/>
        <v>0</v>
      </c>
      <c r="N127" s="108">
        <f t="shared" si="774"/>
        <v>0</v>
      </c>
      <c r="O127" s="108">
        <f t="shared" si="774"/>
        <v>0</v>
      </c>
      <c r="P127" s="108">
        <f t="shared" si="774"/>
        <v>0</v>
      </c>
      <c r="Q127" s="108">
        <f t="shared" si="774"/>
        <v>0</v>
      </c>
      <c r="R127" s="108">
        <f t="shared" si="774"/>
        <v>0</v>
      </c>
      <c r="S127" s="108">
        <f t="shared" si="774"/>
        <v>0</v>
      </c>
      <c r="T127" s="108">
        <f t="shared" si="774"/>
        <v>0</v>
      </c>
      <c r="U127" s="108">
        <f t="shared" si="774"/>
        <v>0</v>
      </c>
      <c r="V127" s="108">
        <f t="shared" si="774"/>
        <v>0</v>
      </c>
      <c r="W127" s="108">
        <f t="shared" si="774"/>
        <v>0</v>
      </c>
      <c r="X127" s="25">
        <f t="shared" si="774"/>
        <v>0</v>
      </c>
      <c r="Y127" s="123">
        <f t="shared" ref="Y127:AO127" si="775">Y126-Y128</f>
        <v>0</v>
      </c>
      <c r="Z127" s="123">
        <f t="shared" si="775"/>
        <v>0</v>
      </c>
      <c r="AA127" s="123">
        <f t="shared" si="775"/>
        <v>0</v>
      </c>
      <c r="AB127" s="123">
        <f t="shared" si="775"/>
        <v>0</v>
      </c>
      <c r="AC127" s="123">
        <f t="shared" si="775"/>
        <v>0</v>
      </c>
      <c r="AD127" s="123">
        <f t="shared" si="775"/>
        <v>0</v>
      </c>
      <c r="AE127" s="123">
        <f t="shared" si="775"/>
        <v>0</v>
      </c>
      <c r="AF127" s="123">
        <f t="shared" si="775"/>
        <v>0</v>
      </c>
      <c r="AG127" s="123">
        <f t="shared" si="775"/>
        <v>0</v>
      </c>
      <c r="AH127" s="123">
        <f t="shared" si="775"/>
        <v>0</v>
      </c>
      <c r="AI127" s="123">
        <f t="shared" si="775"/>
        <v>0</v>
      </c>
      <c r="AJ127" s="123">
        <f t="shared" si="775"/>
        <v>0</v>
      </c>
      <c r="AK127" s="123">
        <f t="shared" si="775"/>
        <v>0</v>
      </c>
      <c r="AL127" s="123">
        <f t="shared" si="775"/>
        <v>0</v>
      </c>
      <c r="AM127" s="123">
        <f t="shared" si="775"/>
        <v>0</v>
      </c>
      <c r="AN127" s="123">
        <f t="shared" si="775"/>
        <v>0</v>
      </c>
      <c r="AO127" s="123">
        <f t="shared" si="775"/>
        <v>0</v>
      </c>
      <c r="AP127" s="123">
        <f t="shared" ref="AP127:AX127" si="776">AP126-AP128</f>
        <v>0</v>
      </c>
      <c r="AQ127" s="123">
        <f t="shared" si="776"/>
        <v>0</v>
      </c>
      <c r="AR127" s="123">
        <f t="shared" si="776"/>
        <v>0</v>
      </c>
      <c r="AS127" s="123">
        <f t="shared" si="776"/>
        <v>0</v>
      </c>
      <c r="AT127" s="123">
        <f t="shared" si="776"/>
        <v>0</v>
      </c>
      <c r="AU127" s="123">
        <f t="shared" si="776"/>
        <v>0</v>
      </c>
      <c r="AV127" s="123">
        <f t="shared" si="776"/>
        <v>0</v>
      </c>
      <c r="AW127" s="123">
        <f t="shared" si="776"/>
        <v>0</v>
      </c>
      <c r="AX127" s="123">
        <f t="shared" si="776"/>
        <v>0</v>
      </c>
    </row>
    <row r="128" spans="1:50" outlineLevel="1" x14ac:dyDescent="0.25">
      <c r="A128" s="18"/>
      <c r="B128" s="145"/>
      <c r="C128" s="194" t="s">
        <v>95</v>
      </c>
      <c r="D128" s="195"/>
      <c r="E128" s="107">
        <f>IFERROR((E126*Projects!$R$13*((1-Projects!$Y$13)^(E$3-Projects!$I$13)))*VLOOKUP(Projects!$H$13,'Initial Setup'!$E$46:$L$51,8,0),0)</f>
        <v>0</v>
      </c>
      <c r="F128" s="107">
        <f>IFERROR((F126*Projects!$R$13*((1-Projects!$Y$13)^(F$3-Projects!$I$13)))*VLOOKUP(Projects!$H$13,'Initial Setup'!$E$46:$L$51,8,0),0)</f>
        <v>0</v>
      </c>
      <c r="G128" s="107">
        <f>IFERROR((G126*Projects!$R$13*((1-Projects!$Y$13)^(G$3-Projects!$I$13)))*VLOOKUP(Projects!$H$13,'Initial Setup'!$E$46:$L$51,8,0),0)</f>
        <v>0</v>
      </c>
      <c r="H128" s="107">
        <f>IFERROR((H126*Projects!$R$13*((1-Projects!$Y$13)^(H$3-Projects!$I$13)))*VLOOKUP(Projects!$H$13,'Initial Setup'!$E$46:$L$51,8,0),0)</f>
        <v>0</v>
      </c>
      <c r="I128" s="107">
        <f>IFERROR((I126*Projects!$R$13*((1-Projects!$Y$13)^(I$3-Projects!$I$13)))*VLOOKUP(Projects!$H$13,'Initial Setup'!$E$46:$L$51,8,0),0)</f>
        <v>0</v>
      </c>
      <c r="J128" s="107">
        <f>IFERROR((J126*Projects!$R$13*((1-Projects!$Y$13)^(J$3-Projects!$I$13)))*VLOOKUP(Projects!$H$13,'Initial Setup'!$E$46:$L$51,8,0),0)</f>
        <v>0</v>
      </c>
      <c r="K128" s="107">
        <f>IFERROR((K126*Projects!$R$13*((1-Projects!$Y$13)^(K$3-Projects!$I$13)))*VLOOKUP(Projects!$H$13,'Initial Setup'!$E$46:$L$51,8,0),0)</f>
        <v>0</v>
      </c>
      <c r="L128" s="107">
        <f>IFERROR((L126*Projects!$R$13*((1-Projects!$Y$13)^(L$3-Projects!$I$13)))*VLOOKUP(Projects!$H$13,'Initial Setup'!$E$46:$L$51,8,0),0)</f>
        <v>0</v>
      </c>
      <c r="M128" s="107">
        <f>IFERROR((M126*Projects!$R$13*((1-Projects!$Y$13)^(M$3-Projects!$I$13)))*VLOOKUP(Projects!$H$13,'Initial Setup'!$E$46:$L$51,8,0),0)</f>
        <v>0</v>
      </c>
      <c r="N128" s="107">
        <f>IFERROR((N126*Projects!$R$13*((1-Projects!$Y$13)^(N$3-Projects!$I$13)))*VLOOKUP(Projects!$H$13,'Initial Setup'!$E$46:$L$51,8,0),0)</f>
        <v>0</v>
      </c>
      <c r="O128" s="107">
        <f>IFERROR((O126*Projects!$R$13*((1-Projects!$Y$13)^(O$3-Projects!$I$13)))*VLOOKUP(Projects!$H$13,'Initial Setup'!$E$46:$L$51,8,0),0)</f>
        <v>0</v>
      </c>
      <c r="P128" s="107">
        <f>IFERROR((P126*Projects!$R$13*((1-Projects!$Y$13)^(P$3-Projects!$I$13)))*VLOOKUP(Projects!$H$13,'Initial Setup'!$E$46:$L$51,8,0),0)</f>
        <v>0</v>
      </c>
      <c r="Q128" s="107">
        <f>IFERROR((Q126*Projects!$R$13*((1-Projects!$Y$13)^(Q$3-Projects!$I$13)))*VLOOKUP(Projects!$H$13,'Initial Setup'!$E$46:$L$51,8,0),0)</f>
        <v>0</v>
      </c>
      <c r="R128" s="107">
        <f>IFERROR((R126*Projects!$R$13*((1-Projects!$Y$13)^(R$3-Projects!$I$13)))*VLOOKUP(Projects!$H$13,'Initial Setup'!$E$46:$L$51,8,0),0)</f>
        <v>0</v>
      </c>
      <c r="S128" s="107">
        <f>IFERROR((S126*Projects!$R$13*((1-Projects!$Y$13)^(S$3-Projects!$I$13)))*VLOOKUP(Projects!$H$13,'Initial Setup'!$E$46:$L$51,8,0),0)</f>
        <v>0</v>
      </c>
      <c r="T128" s="107">
        <f>IFERROR((T126*Projects!$R$13*((1-Projects!$Y$13)^(T$3-Projects!$I$13)))*VLOOKUP(Projects!$H$13,'Initial Setup'!$E$46:$L$51,8,0),0)</f>
        <v>0</v>
      </c>
      <c r="U128" s="107">
        <f>IFERROR((U126*Projects!$R$13*((1-Projects!$Y$13)^(U$3-Projects!$I$13)))*VLOOKUP(Projects!$H$13,'Initial Setup'!$E$46:$L$51,8,0),0)</f>
        <v>0</v>
      </c>
      <c r="V128" s="107">
        <f>IFERROR((V126*Projects!$R$13*((1-Projects!$Y$13)^(V$3-Projects!$I$13)))*VLOOKUP(Projects!$H$13,'Initial Setup'!$E$46:$L$51,8,0),0)</f>
        <v>0</v>
      </c>
      <c r="W128" s="107">
        <f>IFERROR((W126*Projects!$R$13*((1-Projects!$Y$13)^(W$3-Projects!$I$13)))*VLOOKUP(Projects!$H$13,'Initial Setup'!$E$46:$L$51,8,0),0)</f>
        <v>0</v>
      </c>
      <c r="X128" s="45">
        <f>IFERROR((X126*Projects!$R$13*((1-Projects!$Y$13)^(X$3-Projects!$I$13)))*VLOOKUP(Projects!$H$13,'Initial Setup'!$E$46:$L$51,8,0),0)</f>
        <v>0</v>
      </c>
      <c r="Y128" s="123">
        <f>IFERROR((Y126*Projects!$R$13*((1-Projects!$Y$13)^(Y$3-Projects!$I$13)))*VLOOKUP(Projects!$H$13,'Initial Setup'!$E$46:$L$51,8,0),0)</f>
        <v>0</v>
      </c>
      <c r="Z128" s="123">
        <f>IFERROR((Z126*Projects!$R$13*((1-Projects!$Y$13)^(Z$3-Projects!$I$13)))*VLOOKUP(Projects!$H$13,'Initial Setup'!$E$46:$L$51,8,0),0)</f>
        <v>0</v>
      </c>
      <c r="AA128" s="123">
        <f>IFERROR((AA126*Projects!$R$13*((1-Projects!$Y$13)^(AA$3-Projects!$I$13)))*VLOOKUP(Projects!$H$13,'Initial Setup'!$E$46:$L$51,8,0),0)</f>
        <v>0</v>
      </c>
      <c r="AB128" s="123">
        <f>IFERROR((AB126*Projects!$R$13*((1-Projects!$Y$13)^(AB$3-Projects!$I$13)))*VLOOKUP(Projects!$H$13,'Initial Setup'!$E$46:$L$51,8,0),0)</f>
        <v>0</v>
      </c>
      <c r="AC128" s="123">
        <f>IFERROR((AC126*Projects!$R$13*((1-Projects!$Y$13)^(AC$3-Projects!$I$13)))*VLOOKUP(Projects!$H$13,'Initial Setup'!$E$46:$L$51,8,0),0)</f>
        <v>0</v>
      </c>
      <c r="AD128" s="123">
        <f>IFERROR((AD126*Projects!$R$13*((1-Projects!$Y$13)^(AD$3-Projects!$I$13)))*VLOOKUP(Projects!$H$13,'Initial Setup'!$E$46:$L$51,8,0),0)</f>
        <v>0</v>
      </c>
      <c r="AE128" s="123">
        <f>IFERROR((AE126*Projects!$R$13*((1-Projects!$Y$13)^(AE$3-Projects!$I$13)))*VLOOKUP(Projects!$H$13,'Initial Setup'!$E$46:$L$51,8,0),0)</f>
        <v>0</v>
      </c>
      <c r="AF128" s="123">
        <f>IFERROR((AF126*Projects!$R$13*((1-Projects!$Y$13)^(AF$3-Projects!$I$13)))*VLOOKUP(Projects!$H$13,'Initial Setup'!$E$46:$L$51,8,0),0)</f>
        <v>0</v>
      </c>
      <c r="AG128" s="123">
        <f>IFERROR((AG126*Projects!$R$13*((1-Projects!$Y$13)^(AG$3-Projects!$I$13)))*VLOOKUP(Projects!$H$13,'Initial Setup'!$E$46:$L$51,8,0),0)</f>
        <v>0</v>
      </c>
      <c r="AH128" s="123">
        <f>IFERROR((AH126*Projects!$R$13*((1-Projects!$Y$13)^(AH$3-Projects!$I$13)))*VLOOKUP(Projects!$H$13,'Initial Setup'!$E$46:$L$51,8,0),0)</f>
        <v>0</v>
      </c>
      <c r="AI128" s="123">
        <f>IFERROR((AI126*Projects!$R$13*((1-Projects!$Y$13)^(AI$3-Projects!$I$13)))*VLOOKUP(Projects!$H$13,'Initial Setup'!$E$46:$L$51,8,0),0)</f>
        <v>0</v>
      </c>
      <c r="AJ128" s="123">
        <f>IFERROR((AJ126*Projects!$R$13*((1-Projects!$Y$13)^(AJ$3-Projects!$I$13)))*VLOOKUP(Projects!$H$13,'Initial Setup'!$E$46:$L$51,8,0),0)</f>
        <v>0</v>
      </c>
      <c r="AK128" s="123">
        <f>IFERROR((AK126*Projects!$R$13*((1-Projects!$Y$13)^(AK$3-Projects!$I$13)))*VLOOKUP(Projects!$H$13,'Initial Setup'!$E$46:$L$51,8,0),0)</f>
        <v>0</v>
      </c>
      <c r="AL128" s="123">
        <f>IFERROR((AL126*Projects!$R$13*((1-Projects!$Y$13)^(AL$3-Projects!$I$13)))*VLOOKUP(Projects!$H$13,'Initial Setup'!$E$46:$L$51,8,0),0)</f>
        <v>0</v>
      </c>
      <c r="AM128" s="123">
        <f>IFERROR((AM126*Projects!$R$13*((1-Projects!$Y$13)^(AM$3-Projects!$I$13)))*VLOOKUP(Projects!$H$13,'Initial Setup'!$E$46:$L$51,8,0),0)</f>
        <v>0</v>
      </c>
      <c r="AN128" s="123">
        <f>IFERROR((AN126*Projects!$R$13*((1-Projects!$Y$13)^(AN$3-Projects!$I$13)))*VLOOKUP(Projects!$H$13,'Initial Setup'!$E$46:$L$51,8,0),0)</f>
        <v>0</v>
      </c>
      <c r="AO128" s="123">
        <f>IFERROR((AO126*Projects!$R$13*((1-Projects!$Y$13)^(AO$3-Projects!$I$13)))*VLOOKUP(Projects!$H$13,'Initial Setup'!$E$46:$L$51,8,0),0)</f>
        <v>0</v>
      </c>
      <c r="AP128" s="123">
        <f>IFERROR((AP126*Projects!$R$13*((1-Projects!$Y$13)^(AP$3-Projects!$I$13)))*VLOOKUP(Projects!$H$13,'Initial Setup'!$E$46:$L$51,8,0),0)</f>
        <v>0</v>
      </c>
      <c r="AQ128" s="123">
        <f>IFERROR((AQ126*Projects!$R$13*((1-Projects!$Y$13)^(AQ$3-Projects!$I$13)))*VLOOKUP(Projects!$H$13,'Initial Setup'!$E$46:$L$51,8,0),0)</f>
        <v>0</v>
      </c>
      <c r="AR128" s="123">
        <f>IFERROR((AR126*Projects!$R$13*((1-Projects!$Y$13)^(AR$3-Projects!$I$13)))*VLOOKUP(Projects!$H$13,'Initial Setup'!$E$46:$L$51,8,0),0)</f>
        <v>0</v>
      </c>
      <c r="AS128" s="123">
        <f>IFERROR((AS126*Projects!$R$13*((1-Projects!$Y$13)^(AS$3-Projects!$I$13)))*VLOOKUP(Projects!$H$13,'Initial Setup'!$E$46:$L$51,8,0),0)</f>
        <v>0</v>
      </c>
      <c r="AT128" s="123">
        <f>IFERROR((AT126*Projects!$R$13*((1-Projects!$Y$13)^(AT$3-Projects!$I$13)))*VLOOKUP(Projects!$H$13,'Initial Setup'!$E$46:$L$51,8,0),0)</f>
        <v>0</v>
      </c>
      <c r="AU128" s="123">
        <f>IFERROR((AU126*Projects!$R$13*((1-Projects!$Y$13)^(AU$3-Projects!$I$13)))*VLOOKUP(Projects!$H$13,'Initial Setup'!$E$46:$L$51,8,0),0)</f>
        <v>0</v>
      </c>
      <c r="AV128" s="123">
        <f>IFERROR((AV126*Projects!$R$13*((1-Projects!$Y$13)^(AV$3-Projects!$I$13)))*VLOOKUP(Projects!$H$13,'Initial Setup'!$E$46:$L$51,8,0),0)</f>
        <v>0</v>
      </c>
      <c r="AW128" s="123">
        <f>IFERROR((AW126*Projects!$R$13*((1-Projects!$Y$13)^(AW$3-Projects!$I$13)))*VLOOKUP(Projects!$H$13,'Initial Setup'!$E$46:$L$51,8,0),0)</f>
        <v>0</v>
      </c>
      <c r="AX128" s="123">
        <f>IFERROR((AX126*Projects!$R$13*((1-Projects!$Y$13)^(AX$3-Projects!$I$13)))*VLOOKUP(Projects!$H$13,'Initial Setup'!$E$46:$L$51,8,0),0)</f>
        <v>0</v>
      </c>
    </row>
    <row r="129" spans="1:50" ht="6" customHeight="1" outlineLevel="1" x14ac:dyDescent="0.25">
      <c r="A129" s="18"/>
      <c r="B129" s="145"/>
      <c r="C129" s="18"/>
      <c r="D129" s="18"/>
      <c r="E129" s="51"/>
      <c r="F129" s="50"/>
      <c r="G129" s="50"/>
      <c r="H129" s="50"/>
      <c r="I129" s="50"/>
      <c r="J129" s="50"/>
      <c r="K129" s="50"/>
      <c r="L129" s="50"/>
      <c r="M129" s="50"/>
      <c r="N129" s="50"/>
      <c r="O129" s="50"/>
      <c r="P129" s="50"/>
      <c r="Q129" s="50"/>
      <c r="R129" s="50"/>
      <c r="S129" s="50"/>
      <c r="T129" s="50"/>
      <c r="U129" s="50"/>
      <c r="V129" s="50"/>
      <c r="W129" s="50"/>
      <c r="X129" s="50"/>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row>
    <row r="130" spans="1:50" outlineLevel="1" x14ac:dyDescent="0.25">
      <c r="A130" s="18"/>
      <c r="B130" s="145"/>
      <c r="C130" s="23" t="str">
        <f>"AEC Reinvested ("&amp;TEXT(Projects!U13,"0%")&amp;" → "&amp;TEXT(Projects!V13,"0%")&amp;")"</f>
        <v>AEC Reinvested (0% → 0%)</v>
      </c>
      <c r="D130" s="104" t="s">
        <v>23</v>
      </c>
      <c r="E130" s="28">
        <f>MIN(E128*Projects!$U$13,IF(AND(IF(AND(E128*IF(D139&lt;=0,Projects!$U$13,Projects!$V$13)&gt;ABS(D139),D139&lt;0),MAX((D139*-1)-D133+0.001,E128*Projects!$V$13),E128*IF(D139&lt;=0,Projects!$U$13,Projects!$V$13))&lt;ABS(E133),E133&lt;0),ABS(E133),IF(AND(E128*IF(D139&lt;=0,Projects!$U$13,Projects!$V$13)&gt;ABS(D139),D139&lt;0),MAX((D139*-1)-D133+0.001,E128*Projects!$V$13),E128*IF(D139&lt;=0,Projects!$U$13,Projects!$V$13))))</f>
        <v>0</v>
      </c>
      <c r="F130" s="28">
        <f>MIN(F128*Projects!$U$13,IF(AND(IF(AND(F128*IF(E139&lt;=0,Projects!$U$13,Projects!$V$13)&gt;ABS(E139),E139&lt;0),MAX((E139*-1)-E133+0.001,F128*Projects!$V$13),F128*IF(E139&lt;=0,Projects!$U$13,Projects!$V$13))&lt;ABS(F133),F133&lt;0),ABS(F133),IF(AND(F128*IF(E139&lt;=0,Projects!$U$13,Projects!$V$13)&gt;ABS(E139),E139&lt;0),MAX((E139*-1)-E133+0.001,F128*Projects!$V$13),F128*IF(E139&lt;=0,Projects!$U$13,Projects!$V$13))))</f>
        <v>0</v>
      </c>
      <c r="G130" s="28">
        <f>MIN(G128*Projects!$U$13,IF(AND(IF(AND(G128*IF(F139&lt;=0,Projects!$U$13,Projects!$V$13)&gt;ABS(F139),F139&lt;0),MAX((F139*-1)-F133+0.001,G128*Projects!$V$13),G128*IF(F139&lt;=0,Projects!$U$13,Projects!$V$13))&lt;ABS(G133),G133&lt;0),ABS(G133),IF(AND(G128*IF(F139&lt;=0,Projects!$U$13,Projects!$V$13)&gt;ABS(F139),F139&lt;0),MAX((F139*-1)-F133+0.001,G128*Projects!$V$13),G128*IF(F139&lt;=0,Projects!$U$13,Projects!$V$13))))</f>
        <v>0</v>
      </c>
      <c r="H130" s="28">
        <f>MIN(H128*Projects!$U$13,IF(AND(IF(AND(H128*IF(G139&lt;=0,Projects!$U$13,Projects!$V$13)&gt;ABS(G139),G139&lt;0),MAX((G139*-1)-G133+0.001,H128*Projects!$V$13),H128*IF(G139&lt;=0,Projects!$U$13,Projects!$V$13))&lt;ABS(H133),H133&lt;0),ABS(H133),IF(AND(H128*IF(G139&lt;=0,Projects!$U$13,Projects!$V$13)&gt;ABS(G139),G139&lt;0),MAX((G139*-1)-G133+0.001,H128*Projects!$V$13),H128*IF(G139&lt;=0,Projects!$U$13,Projects!$V$13))))</f>
        <v>0</v>
      </c>
      <c r="I130" s="28">
        <f>MIN(I128*Projects!$U$13,IF(AND(IF(AND(I128*IF(H139&lt;=0,Projects!$U$13,Projects!$V$13)&gt;ABS(H139),H139&lt;0),MAX((H139*-1)-H133+0.001,I128*Projects!$V$13),I128*IF(H139&lt;=0,Projects!$U$13,Projects!$V$13))&lt;ABS(I133),I133&lt;0),ABS(I133),IF(AND(I128*IF(H139&lt;=0,Projects!$U$13,Projects!$V$13)&gt;ABS(H139),H139&lt;0),MAX((H139*-1)-H133+0.001,I128*Projects!$V$13),I128*IF(H139&lt;=0,Projects!$U$13,Projects!$V$13))))</f>
        <v>0</v>
      </c>
      <c r="J130" s="28">
        <f>MIN(J128*Projects!$U$13,IF(AND(IF(AND(J128*IF(I139&lt;=0,Projects!$U$13,Projects!$V$13)&gt;ABS(I139),I139&lt;0),MAX((I139*-1)-I133+0.001,J128*Projects!$V$13),J128*IF(I139&lt;=0,Projects!$U$13,Projects!$V$13))&lt;ABS(J133),J133&lt;0),ABS(J133),IF(AND(J128*IF(I139&lt;=0,Projects!$U$13,Projects!$V$13)&gt;ABS(I139),I139&lt;0),MAX((I139*-1)-I133+0.001,J128*Projects!$V$13),J128*IF(I139&lt;=0,Projects!$U$13,Projects!$V$13))))</f>
        <v>0</v>
      </c>
      <c r="K130" s="28">
        <f>MIN(K128*Projects!$U$13,IF(AND(IF(AND(K128*IF(J139&lt;=0,Projects!$U$13,Projects!$V$13)&gt;ABS(J139),J139&lt;0),MAX((J139*-1)-J133+0.001,K128*Projects!$V$13),K128*IF(J139&lt;=0,Projects!$U$13,Projects!$V$13))&lt;ABS(K133),K133&lt;0),ABS(K133),IF(AND(K128*IF(J139&lt;=0,Projects!$U$13,Projects!$V$13)&gt;ABS(J139),J139&lt;0),MAX((J139*-1)-J133+0.001,K128*Projects!$V$13),K128*IF(J139&lt;=0,Projects!$U$13,Projects!$V$13))))</f>
        <v>0</v>
      </c>
      <c r="L130" s="28">
        <f>MIN(L128*Projects!$U$13,IF(AND(IF(AND(L128*IF(K139&lt;=0,Projects!$U$13,Projects!$V$13)&gt;ABS(K139),K139&lt;0),MAX((K139*-1)-K133+0.001,L128*Projects!$V$13),L128*IF(K139&lt;=0,Projects!$U$13,Projects!$V$13))&lt;ABS(L133),L133&lt;0),ABS(L133),IF(AND(L128*IF(K139&lt;=0,Projects!$U$13,Projects!$V$13)&gt;ABS(K139),K139&lt;0),MAX((K139*-1)-K133+0.001,L128*Projects!$V$13),L128*IF(K139&lt;=0,Projects!$U$13,Projects!$V$13))))</f>
        <v>0</v>
      </c>
      <c r="M130" s="28">
        <f>MIN(M128*Projects!$U$13,IF(AND(IF(AND(M128*IF(L139&lt;=0,Projects!$U$13,Projects!$V$13)&gt;ABS(L139),L139&lt;0),MAX((L139*-1)-L133+0.001,M128*Projects!$V$13),M128*IF(L139&lt;=0,Projects!$U$13,Projects!$V$13))&lt;ABS(M133),M133&lt;0),ABS(M133),IF(AND(M128*IF(L139&lt;=0,Projects!$U$13,Projects!$V$13)&gt;ABS(L139),L139&lt;0),MAX((L139*-1)-L133+0.001,M128*Projects!$V$13),M128*IF(L139&lt;=0,Projects!$U$13,Projects!$V$13))))</f>
        <v>0</v>
      </c>
      <c r="N130" s="28">
        <f>MIN(N128*Projects!$U$13,IF(AND(IF(AND(N128*IF(M139&lt;=0,Projects!$U$13,Projects!$V$13)&gt;ABS(M139),M139&lt;0),MAX((M139*-1)-M133+0.001,N128*Projects!$V$13),N128*IF(M139&lt;=0,Projects!$U$13,Projects!$V$13))&lt;ABS(N133),N133&lt;0),ABS(N133),IF(AND(N128*IF(M139&lt;=0,Projects!$U$13,Projects!$V$13)&gt;ABS(M139),M139&lt;0),MAX((M139*-1)-M133+0.001,N128*Projects!$V$13),N128*IF(M139&lt;=0,Projects!$U$13,Projects!$V$13))))</f>
        <v>0</v>
      </c>
      <c r="O130" s="28">
        <f>MIN(O128*Projects!$U$13,IF(AND(IF(AND(O128*IF(N139&lt;=0,Projects!$U$13,Projects!$V$13)&gt;ABS(N139),N139&lt;0),MAX((N139*-1)-N133+0.001,O128*Projects!$V$13),O128*IF(N139&lt;=0,Projects!$U$13,Projects!$V$13))&lt;ABS(O133),O133&lt;0),ABS(O133),IF(AND(O128*IF(N139&lt;=0,Projects!$U$13,Projects!$V$13)&gt;ABS(N139),N139&lt;0),MAX((N139*-1)-N133+0.001,O128*Projects!$V$13),O128*IF(N139&lt;=0,Projects!$U$13,Projects!$V$13))))</f>
        <v>0</v>
      </c>
      <c r="P130" s="28">
        <f>MIN(P128*Projects!$U$13,IF(AND(IF(AND(P128*IF(O139&lt;=0,Projects!$U$13,Projects!$V$13)&gt;ABS(O139),O139&lt;0),MAX((O139*-1)-O133+0.001,P128*Projects!$V$13),P128*IF(O139&lt;=0,Projects!$U$13,Projects!$V$13))&lt;ABS(P133),P133&lt;0),ABS(P133),IF(AND(P128*IF(O139&lt;=0,Projects!$U$13,Projects!$V$13)&gt;ABS(O139),O139&lt;0),MAX((O139*-1)-O133+0.001,P128*Projects!$V$13),P128*IF(O139&lt;=0,Projects!$U$13,Projects!$V$13))))</f>
        <v>0</v>
      </c>
      <c r="Q130" s="28">
        <f>MIN(Q128*Projects!$U$13,IF(AND(IF(AND(Q128*IF(P139&lt;=0,Projects!$U$13,Projects!$V$13)&gt;ABS(P139),P139&lt;0),MAX((P139*-1)-P133+0.001,Q128*Projects!$V$13),Q128*IF(P139&lt;=0,Projects!$U$13,Projects!$V$13))&lt;ABS(Q133),Q133&lt;0),ABS(Q133),IF(AND(Q128*IF(P139&lt;=0,Projects!$U$13,Projects!$V$13)&gt;ABS(P139),P139&lt;0),MAX((P139*-1)-P133+0.001,Q128*Projects!$V$13),Q128*IF(P139&lt;=0,Projects!$U$13,Projects!$V$13))))</f>
        <v>0</v>
      </c>
      <c r="R130" s="28">
        <f>MIN(R128*Projects!$U$13,IF(AND(IF(AND(R128*IF(Q139&lt;=0,Projects!$U$13,Projects!$V$13)&gt;ABS(Q139),Q139&lt;0),MAX((Q139*-1)-Q133+0.001,R128*Projects!$V$13),R128*IF(Q139&lt;=0,Projects!$U$13,Projects!$V$13))&lt;ABS(R133),R133&lt;0),ABS(R133),IF(AND(R128*IF(Q139&lt;=0,Projects!$U$13,Projects!$V$13)&gt;ABS(Q139),Q139&lt;0),MAX((Q139*-1)-Q133+0.001,R128*Projects!$V$13),R128*IF(Q139&lt;=0,Projects!$U$13,Projects!$V$13))))</f>
        <v>0</v>
      </c>
      <c r="S130" s="28">
        <f>MIN(S128*Projects!$U$13,IF(AND(IF(AND(S128*IF(R139&lt;=0,Projects!$U$13,Projects!$V$13)&gt;ABS(R139),R139&lt;0),MAX((R139*-1)-R133+0.001,S128*Projects!$V$13),S128*IF(R139&lt;=0,Projects!$U$13,Projects!$V$13))&lt;ABS(S133),S133&lt;0),ABS(S133),IF(AND(S128*IF(R139&lt;=0,Projects!$U$13,Projects!$V$13)&gt;ABS(R139),R139&lt;0),MAX((R139*-1)-R133+0.001,S128*Projects!$V$13),S128*IF(R139&lt;=0,Projects!$U$13,Projects!$V$13))))</f>
        <v>0</v>
      </c>
      <c r="T130" s="28">
        <f>MIN(T128*Projects!$U$13,IF(AND(IF(AND(T128*IF(S139&lt;=0,Projects!$U$13,Projects!$V$13)&gt;ABS(S139),S139&lt;0),MAX((S139*-1)-S133+0.001,T128*Projects!$V$13),T128*IF(S139&lt;=0,Projects!$U$13,Projects!$V$13))&lt;ABS(T133),T133&lt;0),ABS(T133),IF(AND(T128*IF(S139&lt;=0,Projects!$U$13,Projects!$V$13)&gt;ABS(S139),S139&lt;0),MAX((S139*-1)-S133+0.001,T128*Projects!$V$13),T128*IF(S139&lt;=0,Projects!$U$13,Projects!$V$13))))</f>
        <v>0</v>
      </c>
      <c r="U130" s="28">
        <f>MIN(U128*Projects!$U$13,IF(AND(IF(AND(U128*IF(T139&lt;=0,Projects!$U$13,Projects!$V$13)&gt;ABS(T139),T139&lt;0),MAX((T139*-1)-T133+0.001,U128*Projects!$V$13),U128*IF(T139&lt;=0,Projects!$U$13,Projects!$V$13))&lt;ABS(U133),U133&lt;0),ABS(U133),IF(AND(U128*IF(T139&lt;=0,Projects!$U$13,Projects!$V$13)&gt;ABS(T139),T139&lt;0),MAX((T139*-1)-T133+0.001,U128*Projects!$V$13),U128*IF(T139&lt;=0,Projects!$U$13,Projects!$V$13))))</f>
        <v>0</v>
      </c>
      <c r="V130" s="28">
        <f>MIN(V128*Projects!$U$13,IF(AND(IF(AND(V128*IF(U139&lt;=0,Projects!$U$13,Projects!$V$13)&gt;ABS(U139),U139&lt;0),MAX((U139*-1)-U133+0.001,V128*Projects!$V$13),V128*IF(U139&lt;=0,Projects!$U$13,Projects!$V$13))&lt;ABS(V133),V133&lt;0),ABS(V133),IF(AND(V128*IF(U139&lt;=0,Projects!$U$13,Projects!$V$13)&gt;ABS(U139),U139&lt;0),MAX((U139*-1)-U133+0.001,V128*Projects!$V$13),V128*IF(U139&lt;=0,Projects!$U$13,Projects!$V$13))))</f>
        <v>0</v>
      </c>
      <c r="W130" s="28">
        <f>MIN(W128*Projects!$U$13,IF(AND(IF(AND(W128*IF(V139&lt;=0,Projects!$U$13,Projects!$V$13)&gt;ABS(V139),V139&lt;0),MAX((V139*-1)-V133+0.001,W128*Projects!$V$13),W128*IF(V139&lt;=0,Projects!$U$13,Projects!$V$13))&lt;ABS(W133),W133&lt;0),ABS(W133),IF(AND(W128*IF(V139&lt;=0,Projects!$U$13,Projects!$V$13)&gt;ABS(V139),V139&lt;0),MAX((V139*-1)-V133+0.001,W128*Projects!$V$13),W128*IF(V139&lt;=0,Projects!$U$13,Projects!$V$13))))</f>
        <v>0</v>
      </c>
      <c r="X130" s="96">
        <f>MIN(X128*Projects!$U$13,IF(AND(IF(AND(X128*IF(W139&lt;=0,Projects!$U$13,Projects!$V$13)&gt;ABS(W139),W139&lt;0),MAX((W139*-1)-W133+0.001,X128*Projects!$V$13),X128*IF(W139&lt;=0,Projects!$U$13,Projects!$V$13))&lt;ABS(X133),X133&lt;0),ABS(X133),IF(AND(X128*IF(W139&lt;=0,Projects!$U$13,Projects!$V$13)&gt;ABS(W139),W139&lt;0),MAX((W139*-1)-W133+0.001,X128*Projects!$V$13),X128*IF(W139&lt;=0,Projects!$U$13,Projects!$V$13))))</f>
        <v>0</v>
      </c>
      <c r="Y130" s="122">
        <f>MIN(Y128*Projects!$U$13,IF(AND(IF(AND(Y128*IF(X139&lt;=0,Projects!$U$13,Projects!$V$13)&gt;ABS(X139),X139&lt;0),MAX((X139*-1)-X133+0.001,Y128*Projects!$V$13),Y128*IF(X139&lt;=0,Projects!$U$13,Projects!$V$13))&lt;ABS(Y133),Y133&lt;0),ABS(Y133),IF(AND(Y128*IF(X139&lt;=0,Projects!$U$13,Projects!$V$13)&gt;ABS(X139),X139&lt;0),MAX((X139*-1)-X133+0.001,Y128*Projects!$V$13),Y128*IF(X139&lt;=0,Projects!$U$13,Projects!$V$13))))</f>
        <v>0</v>
      </c>
      <c r="Z130" s="122">
        <f>MIN(Z128*Projects!$U$13,IF(AND(IF(AND(Z128*IF(Y139&lt;=0,Projects!$U$13,Projects!$V$13)&gt;ABS(Y139),Y139&lt;0),MAX((Y139*-1)-Y133+0.001,Z128*Projects!$V$13),Z128*IF(Y139&lt;=0,Projects!$U$13,Projects!$V$13))&lt;ABS(Z133),Z133&lt;0),ABS(Z133),IF(AND(Z128*IF(Y139&lt;=0,Projects!$U$13,Projects!$V$13)&gt;ABS(Y139),Y139&lt;0),MAX((Y139*-1)-Y133+0.001,Z128*Projects!$V$13),Z128*IF(Y139&lt;=0,Projects!$U$13,Projects!$V$13))))</f>
        <v>0</v>
      </c>
      <c r="AA130" s="122">
        <f>MIN(AA128*Projects!$U$13,IF(AND(IF(AND(AA128*IF(Z139&lt;=0,Projects!$U$13,Projects!$V$13)&gt;ABS(Z139),Z139&lt;0),MAX((Z139*-1)-Z133+0.001,AA128*Projects!$V$13),AA128*IF(Z139&lt;=0,Projects!$U$13,Projects!$V$13))&lt;ABS(AA133),AA133&lt;0),ABS(AA133),IF(AND(AA128*IF(Z139&lt;=0,Projects!$U$13,Projects!$V$13)&gt;ABS(Z139),Z139&lt;0),MAX((Z139*-1)-Z133+0.001,AA128*Projects!$V$13),AA128*IF(Z139&lt;=0,Projects!$U$13,Projects!$V$13))))</f>
        <v>0</v>
      </c>
      <c r="AB130" s="122">
        <f>MIN(AB128*Projects!$U$13,IF(AND(IF(AND(AB128*IF(AA139&lt;=0,Projects!$U$13,Projects!$V$13)&gt;ABS(AA139),AA139&lt;0),MAX((AA139*-1)-AA133+0.001,AB128*Projects!$V$13),AB128*IF(AA139&lt;=0,Projects!$U$13,Projects!$V$13))&lt;ABS(AB133),AB133&lt;0),ABS(AB133),IF(AND(AB128*IF(AA139&lt;=0,Projects!$U$13,Projects!$V$13)&gt;ABS(AA139),AA139&lt;0),MAX((AA139*-1)-AA133+0.001,AB128*Projects!$V$13),AB128*IF(AA139&lt;=0,Projects!$U$13,Projects!$V$13))))</f>
        <v>0</v>
      </c>
      <c r="AC130" s="122">
        <f>MIN(AC128*Projects!$U$13,IF(AND(IF(AND(AC128*IF(AB139&lt;=0,Projects!$U$13,Projects!$V$13)&gt;ABS(AB139),AB139&lt;0),MAX((AB139*-1)-AB133+0.001,AC128*Projects!$V$13),AC128*IF(AB139&lt;=0,Projects!$U$13,Projects!$V$13))&lt;ABS(AC133),AC133&lt;0),ABS(AC133),IF(AND(AC128*IF(AB139&lt;=0,Projects!$U$13,Projects!$V$13)&gt;ABS(AB139),AB139&lt;0),MAX((AB139*-1)-AB133+0.001,AC128*Projects!$V$13),AC128*IF(AB139&lt;=0,Projects!$U$13,Projects!$V$13))))</f>
        <v>0</v>
      </c>
      <c r="AD130" s="122">
        <f>MIN(AD128*Projects!$U$13,IF(AND(IF(AND(AD128*IF(AC139&lt;=0,Projects!$U$13,Projects!$V$13)&gt;ABS(AC139),AC139&lt;0),MAX((AC139*-1)-AC133+0.001,AD128*Projects!$V$13),AD128*IF(AC139&lt;=0,Projects!$U$13,Projects!$V$13))&lt;ABS(AD133),AD133&lt;0),ABS(AD133),IF(AND(AD128*IF(AC139&lt;=0,Projects!$U$13,Projects!$V$13)&gt;ABS(AC139),AC139&lt;0),MAX((AC139*-1)-AC133+0.001,AD128*Projects!$V$13),AD128*IF(AC139&lt;=0,Projects!$U$13,Projects!$V$13))))</f>
        <v>0</v>
      </c>
      <c r="AE130" s="122">
        <f>MIN(AE128*Projects!$U$13,IF(AND(IF(AND(AE128*IF(AD139&lt;=0,Projects!$U$13,Projects!$V$13)&gt;ABS(AD139),AD139&lt;0),MAX((AD139*-1)-AD133+0.001,AE128*Projects!$V$13),AE128*IF(AD139&lt;=0,Projects!$U$13,Projects!$V$13))&lt;ABS(AE133),AE133&lt;0),ABS(AE133),IF(AND(AE128*IF(AD139&lt;=0,Projects!$U$13,Projects!$V$13)&gt;ABS(AD139),AD139&lt;0),MAX((AD139*-1)-AD133+0.001,AE128*Projects!$V$13),AE128*IF(AD139&lt;=0,Projects!$U$13,Projects!$V$13))))</f>
        <v>0</v>
      </c>
      <c r="AF130" s="122">
        <f>MIN(AF128*Projects!$U$13,IF(AND(IF(AND(AF128*IF(AE139&lt;=0,Projects!$U$13,Projects!$V$13)&gt;ABS(AE139),AE139&lt;0),MAX((AE139*-1)-AE133+0.001,AF128*Projects!$V$13),AF128*IF(AE139&lt;=0,Projects!$U$13,Projects!$V$13))&lt;ABS(AF133),AF133&lt;0),ABS(AF133),IF(AND(AF128*IF(AE139&lt;=0,Projects!$U$13,Projects!$V$13)&gt;ABS(AE139),AE139&lt;0),MAX((AE139*-1)-AE133+0.001,AF128*Projects!$V$13),AF128*IF(AE139&lt;=0,Projects!$U$13,Projects!$V$13))))</f>
        <v>0</v>
      </c>
      <c r="AG130" s="122">
        <f>MIN(AG128*Projects!$U$13,IF(AND(IF(AND(AG128*IF(AF139&lt;=0,Projects!$U$13,Projects!$V$13)&gt;ABS(AF139),AF139&lt;0),MAX((AF139*-1)-AF133+0.001,AG128*Projects!$V$13),AG128*IF(AF139&lt;=0,Projects!$U$13,Projects!$V$13))&lt;ABS(AG133),AG133&lt;0),ABS(AG133),IF(AND(AG128*IF(AF139&lt;=0,Projects!$U$13,Projects!$V$13)&gt;ABS(AF139),AF139&lt;0),MAX((AF139*-1)-AF133+0.001,AG128*Projects!$V$13),AG128*IF(AF139&lt;=0,Projects!$U$13,Projects!$V$13))))</f>
        <v>0</v>
      </c>
      <c r="AH130" s="122">
        <f>MIN(AH128*Projects!$U$13,IF(AND(IF(AND(AH128*IF(AG139&lt;=0,Projects!$U$13,Projects!$V$13)&gt;ABS(AG139),AG139&lt;0),MAX((AG139*-1)-AG133+0.001,AH128*Projects!$V$13),AH128*IF(AG139&lt;=0,Projects!$U$13,Projects!$V$13))&lt;ABS(AH133),AH133&lt;0),ABS(AH133),IF(AND(AH128*IF(AG139&lt;=0,Projects!$U$13,Projects!$V$13)&gt;ABS(AG139),AG139&lt;0),MAX((AG139*-1)-AG133+0.001,AH128*Projects!$V$13),AH128*IF(AG139&lt;=0,Projects!$U$13,Projects!$V$13))))</f>
        <v>0</v>
      </c>
      <c r="AI130" s="122">
        <f>MIN(AI128*Projects!$U$13,IF(AND(IF(AND(AI128*IF(AH139&lt;=0,Projects!$U$13,Projects!$V$13)&gt;ABS(AH139),AH139&lt;0),MAX((AH139*-1)-AH133+0.001,AI128*Projects!$V$13),AI128*IF(AH139&lt;=0,Projects!$U$13,Projects!$V$13))&lt;ABS(AI133),AI133&lt;0),ABS(AI133),IF(AND(AI128*IF(AH139&lt;=0,Projects!$U$13,Projects!$V$13)&gt;ABS(AH139),AH139&lt;0),MAX((AH139*-1)-AH133+0.001,AI128*Projects!$V$13),AI128*IF(AH139&lt;=0,Projects!$U$13,Projects!$V$13))))</f>
        <v>0</v>
      </c>
      <c r="AJ130" s="122">
        <f>MIN(AJ128*Projects!$U$13,IF(AND(IF(AND(AJ128*IF(AI139&lt;=0,Projects!$U$13,Projects!$V$13)&gt;ABS(AI139),AI139&lt;0),MAX((AI139*-1)-AI133+0.001,AJ128*Projects!$V$13),AJ128*IF(AI139&lt;=0,Projects!$U$13,Projects!$V$13))&lt;ABS(AJ133),AJ133&lt;0),ABS(AJ133),IF(AND(AJ128*IF(AI139&lt;=0,Projects!$U$13,Projects!$V$13)&gt;ABS(AI139),AI139&lt;0),MAX((AI139*-1)-AI133+0.001,AJ128*Projects!$V$13),AJ128*IF(AI139&lt;=0,Projects!$U$13,Projects!$V$13))))</f>
        <v>0</v>
      </c>
      <c r="AK130" s="122">
        <f>MIN(AK128*Projects!$U$13,IF(AND(IF(AND(AK128*IF(AJ139&lt;=0,Projects!$U$13,Projects!$V$13)&gt;ABS(AJ139),AJ139&lt;0),MAX((AJ139*-1)-AJ133+0.001,AK128*Projects!$V$13),AK128*IF(AJ139&lt;=0,Projects!$U$13,Projects!$V$13))&lt;ABS(AK133),AK133&lt;0),ABS(AK133),IF(AND(AK128*IF(AJ139&lt;=0,Projects!$U$13,Projects!$V$13)&gt;ABS(AJ139),AJ139&lt;0),MAX((AJ139*-1)-AJ133+0.001,AK128*Projects!$V$13),AK128*IF(AJ139&lt;=0,Projects!$U$13,Projects!$V$13))))</f>
        <v>0</v>
      </c>
      <c r="AL130" s="122">
        <f>MIN(AL128*Projects!$U$13,IF(AND(IF(AND(AL128*IF(AK139&lt;=0,Projects!$U$13,Projects!$V$13)&gt;ABS(AK139),AK139&lt;0),MAX((AK139*-1)-AK133+0.001,AL128*Projects!$V$13),AL128*IF(AK139&lt;=0,Projects!$U$13,Projects!$V$13))&lt;ABS(AL133),AL133&lt;0),ABS(AL133),IF(AND(AL128*IF(AK139&lt;=0,Projects!$U$13,Projects!$V$13)&gt;ABS(AK139),AK139&lt;0),MAX((AK139*-1)-AK133+0.001,AL128*Projects!$V$13),AL128*IF(AK139&lt;=0,Projects!$U$13,Projects!$V$13))))</f>
        <v>0</v>
      </c>
      <c r="AM130" s="122">
        <f>MIN(AM128*Projects!$U$13,IF(AND(IF(AND(AM128*IF(AL139&lt;=0,Projects!$U$13,Projects!$V$13)&gt;ABS(AL139),AL139&lt;0),MAX((AL139*-1)-AL133+0.001,AM128*Projects!$V$13),AM128*IF(AL139&lt;=0,Projects!$U$13,Projects!$V$13))&lt;ABS(AM133),AM133&lt;0),ABS(AM133),IF(AND(AM128*IF(AL139&lt;=0,Projects!$U$13,Projects!$V$13)&gt;ABS(AL139),AL139&lt;0),MAX((AL139*-1)-AL133+0.001,AM128*Projects!$V$13),AM128*IF(AL139&lt;=0,Projects!$U$13,Projects!$V$13))))</f>
        <v>0</v>
      </c>
      <c r="AN130" s="122">
        <f>MIN(AN128*Projects!$U$13,IF(AND(IF(AND(AN128*IF(AM139&lt;=0,Projects!$U$13,Projects!$V$13)&gt;ABS(AM139),AM139&lt;0),MAX((AM139*-1)-AM133+0.001,AN128*Projects!$V$13),AN128*IF(AM139&lt;=0,Projects!$U$13,Projects!$V$13))&lt;ABS(AN133),AN133&lt;0),ABS(AN133),IF(AND(AN128*IF(AM139&lt;=0,Projects!$U$13,Projects!$V$13)&gt;ABS(AM139),AM139&lt;0),MAX((AM139*-1)-AM133+0.001,AN128*Projects!$V$13),AN128*IF(AM139&lt;=0,Projects!$U$13,Projects!$V$13))))</f>
        <v>0</v>
      </c>
      <c r="AO130" s="122">
        <f>MIN(AO128*Projects!$U$13,IF(AND(IF(AND(AO128*IF(AN139&lt;=0,Projects!$U$13,Projects!$V$13)&gt;ABS(AN139),AN139&lt;0),MAX((AN139*-1)-AN133+0.001,AO128*Projects!$V$13),AO128*IF(AN139&lt;=0,Projects!$U$13,Projects!$V$13))&lt;ABS(AO133),AO133&lt;0),ABS(AO133),IF(AND(AO128*IF(AN139&lt;=0,Projects!$U$13,Projects!$V$13)&gt;ABS(AN139),AN139&lt;0),MAX((AN139*-1)-AN133+0.001,AO128*Projects!$V$13),AO128*IF(AN139&lt;=0,Projects!$U$13,Projects!$V$13))))</f>
        <v>0</v>
      </c>
      <c r="AP130" s="122">
        <f>MIN(AP128*Projects!$U$13,IF(AND(IF(AND(AP128*IF(AO139&lt;=0,Projects!$U$13,Projects!$V$13)&gt;ABS(AO139),AO139&lt;0),MAX((AO139*-1)-AO133+0.001,AP128*Projects!$V$13),AP128*IF(AO139&lt;=0,Projects!$U$13,Projects!$V$13))&lt;ABS(AP133),AP133&lt;0),ABS(AP133),IF(AND(AP128*IF(AO139&lt;=0,Projects!$U$13,Projects!$V$13)&gt;ABS(AO139),AO139&lt;0),MAX((AO139*-1)-AO133+0.001,AP128*Projects!$V$13),AP128*IF(AO139&lt;=0,Projects!$U$13,Projects!$V$13))))</f>
        <v>0</v>
      </c>
      <c r="AQ130" s="122">
        <f>MIN(AQ128*Projects!$U$13,IF(AND(IF(AND(AQ128*IF(AP139&lt;=0,Projects!$U$13,Projects!$V$13)&gt;ABS(AP139),AP139&lt;0),MAX((AP139*-1)-AP133+0.001,AQ128*Projects!$V$13),AQ128*IF(AP139&lt;=0,Projects!$U$13,Projects!$V$13))&lt;ABS(AQ133),AQ133&lt;0),ABS(AQ133),IF(AND(AQ128*IF(AP139&lt;=0,Projects!$U$13,Projects!$V$13)&gt;ABS(AP139),AP139&lt;0),MAX((AP139*-1)-AP133+0.001,AQ128*Projects!$V$13),AQ128*IF(AP139&lt;=0,Projects!$U$13,Projects!$V$13))))</f>
        <v>0</v>
      </c>
      <c r="AR130" s="122">
        <f>MIN(AR128*Projects!$U$13,IF(AND(IF(AND(AR128*IF(AQ139&lt;=0,Projects!$U$13,Projects!$V$13)&gt;ABS(AQ139),AQ139&lt;0),MAX((AQ139*-1)-AQ133+0.001,AR128*Projects!$V$13),AR128*IF(AQ139&lt;=0,Projects!$U$13,Projects!$V$13))&lt;ABS(AR133),AR133&lt;0),ABS(AR133),IF(AND(AR128*IF(AQ139&lt;=0,Projects!$U$13,Projects!$V$13)&gt;ABS(AQ139),AQ139&lt;0),MAX((AQ139*-1)-AQ133+0.001,AR128*Projects!$V$13),AR128*IF(AQ139&lt;=0,Projects!$U$13,Projects!$V$13))))</f>
        <v>0</v>
      </c>
      <c r="AS130" s="122">
        <f>MIN(AS128*Projects!$U$13,IF(AND(IF(AND(AS128*IF(AR139&lt;=0,Projects!$U$13,Projects!$V$13)&gt;ABS(AR139),AR139&lt;0),MAX((AR139*-1)-AR133+0.001,AS128*Projects!$V$13),AS128*IF(AR139&lt;=0,Projects!$U$13,Projects!$V$13))&lt;ABS(AS133),AS133&lt;0),ABS(AS133),IF(AND(AS128*IF(AR139&lt;=0,Projects!$U$13,Projects!$V$13)&gt;ABS(AR139),AR139&lt;0),MAX((AR139*-1)-AR133+0.001,AS128*Projects!$V$13),AS128*IF(AR139&lt;=0,Projects!$U$13,Projects!$V$13))))</f>
        <v>0</v>
      </c>
      <c r="AT130" s="122">
        <f>MIN(AT128*Projects!$U$13,IF(AND(IF(AND(AT128*IF(AS139&lt;=0,Projects!$U$13,Projects!$V$13)&gt;ABS(AS139),AS139&lt;0),MAX((AS139*-1)-AS133+0.001,AT128*Projects!$V$13),AT128*IF(AS139&lt;=0,Projects!$U$13,Projects!$V$13))&lt;ABS(AT133),AT133&lt;0),ABS(AT133),IF(AND(AT128*IF(AS139&lt;=0,Projects!$U$13,Projects!$V$13)&gt;ABS(AS139),AS139&lt;0),MAX((AS139*-1)-AS133+0.001,AT128*Projects!$V$13),AT128*IF(AS139&lt;=0,Projects!$U$13,Projects!$V$13))))</f>
        <v>0</v>
      </c>
      <c r="AU130" s="122">
        <f>MIN(AU128*Projects!$U$13,IF(AND(IF(AND(AU128*IF(AT139&lt;=0,Projects!$U$13,Projects!$V$13)&gt;ABS(AT139),AT139&lt;0),MAX((AT139*-1)-AT133+0.001,AU128*Projects!$V$13),AU128*IF(AT139&lt;=0,Projects!$U$13,Projects!$V$13))&lt;ABS(AU133),AU133&lt;0),ABS(AU133),IF(AND(AU128*IF(AT139&lt;=0,Projects!$U$13,Projects!$V$13)&gt;ABS(AT139),AT139&lt;0),MAX((AT139*-1)-AT133+0.001,AU128*Projects!$V$13),AU128*IF(AT139&lt;=0,Projects!$U$13,Projects!$V$13))))</f>
        <v>0</v>
      </c>
      <c r="AV130" s="122">
        <f>MIN(AV128*Projects!$U$13,IF(AND(IF(AND(AV128*IF(AU139&lt;=0,Projects!$U$13,Projects!$V$13)&gt;ABS(AU139),AU139&lt;0),MAX((AU139*-1)-AU133+0.001,AV128*Projects!$V$13),AV128*IF(AU139&lt;=0,Projects!$U$13,Projects!$V$13))&lt;ABS(AV133),AV133&lt;0),ABS(AV133),IF(AND(AV128*IF(AU139&lt;=0,Projects!$U$13,Projects!$V$13)&gt;ABS(AU139),AU139&lt;0),MAX((AU139*-1)-AU133+0.001,AV128*Projects!$V$13),AV128*IF(AU139&lt;=0,Projects!$U$13,Projects!$V$13))))</f>
        <v>0</v>
      </c>
      <c r="AW130" s="122">
        <f>MIN(AW128*Projects!$U$13,IF(AND(IF(AND(AW128*IF(AV139&lt;=0,Projects!$U$13,Projects!$V$13)&gt;ABS(AV139),AV139&lt;0),MAX((AV139*-1)-AV133+0.001,AW128*Projects!$V$13),AW128*IF(AV139&lt;=0,Projects!$U$13,Projects!$V$13))&lt;ABS(AW133),AW133&lt;0),ABS(AW133),IF(AND(AW128*IF(AV139&lt;=0,Projects!$U$13,Projects!$V$13)&gt;ABS(AV139),AV139&lt;0),MAX((AV139*-1)-AV133+0.001,AW128*Projects!$V$13),AW128*IF(AV139&lt;=0,Projects!$U$13,Projects!$V$13))))</f>
        <v>0</v>
      </c>
      <c r="AX130" s="122">
        <f>MIN(AX128*Projects!$U$13,IF(AND(IF(AND(AX128*IF(AW139&lt;=0,Projects!$U$13,Projects!$V$13)&gt;ABS(AW139),AW139&lt;0),MAX((AW139*-1)-AW133+0.001,AX128*Projects!$V$13),AX128*IF(AW139&lt;=0,Projects!$U$13,Projects!$V$13))&lt;ABS(AX133),AX133&lt;0),ABS(AX133),IF(AND(AX128*IF(AW139&lt;=0,Projects!$U$13,Projects!$V$13)&gt;ABS(AW139),AW139&lt;0),MAX((AW139*-1)-AW133+0.001,AX128*Projects!$V$13),AX128*IF(AW139&lt;=0,Projects!$U$13,Projects!$V$13))))</f>
        <v>0</v>
      </c>
    </row>
    <row r="131" spans="1:50" outlineLevel="1" x14ac:dyDescent="0.25">
      <c r="A131" s="18"/>
      <c r="B131" s="145"/>
      <c r="C131" s="23" t="s">
        <v>59</v>
      </c>
      <c r="D131" s="31" t="s">
        <v>24</v>
      </c>
      <c r="E131" s="32">
        <f>IF(Projects!$W$13='Cash Flow - Each Project'!E$3,Projects!$Z$13,0)</f>
        <v>0</v>
      </c>
      <c r="F131" s="32">
        <f>IF(Projects!$W$13='Cash Flow - Each Project'!F$3,Projects!$Z$13,0)</f>
        <v>0</v>
      </c>
      <c r="G131" s="32">
        <f>IF(Projects!$W$13='Cash Flow - Each Project'!G$3,Projects!$Z$13,0)</f>
        <v>0</v>
      </c>
      <c r="H131" s="32">
        <f>IF(Projects!$W$13='Cash Flow - Each Project'!H$3,Projects!$Z$13,0)</f>
        <v>0</v>
      </c>
      <c r="I131" s="32">
        <f>IF(Projects!$W$13='Cash Flow - Each Project'!I$3,Projects!$Z$13,0)</f>
        <v>0</v>
      </c>
      <c r="J131" s="32">
        <f>IF(Projects!$W$13='Cash Flow - Each Project'!J$3,Projects!$Z$13,0)</f>
        <v>0</v>
      </c>
      <c r="K131" s="32">
        <f>IF(Projects!$W$13='Cash Flow - Each Project'!K$3,Projects!$Z$13,0)</f>
        <v>0</v>
      </c>
      <c r="L131" s="32">
        <f>IF(Projects!$W$13='Cash Flow - Each Project'!L$3,Projects!$Z$13,0)</f>
        <v>0</v>
      </c>
      <c r="M131" s="32">
        <f>IF(Projects!$W$13='Cash Flow - Each Project'!M$3,Projects!$Z$13,0)</f>
        <v>0</v>
      </c>
      <c r="N131" s="32">
        <f>IF(Projects!$W$13='Cash Flow - Each Project'!N$3,Projects!$Z$13,0)</f>
        <v>0</v>
      </c>
      <c r="O131" s="32">
        <f>IF(Projects!$W$13='Cash Flow - Each Project'!O$3,Projects!$Z$13,0)</f>
        <v>0</v>
      </c>
      <c r="P131" s="32">
        <f>IF(Projects!$W$13='Cash Flow - Each Project'!P$3,Projects!$Z$13,0)</f>
        <v>0</v>
      </c>
      <c r="Q131" s="32">
        <f>IF(Projects!$W$13='Cash Flow - Each Project'!Q$3,Projects!$Z$13,0)</f>
        <v>0</v>
      </c>
      <c r="R131" s="32">
        <f>IF(Projects!$W$13='Cash Flow - Each Project'!R$3,Projects!$Z$13,0)</f>
        <v>0</v>
      </c>
      <c r="S131" s="32">
        <f>IF(Projects!$W$13='Cash Flow - Each Project'!S$3,Projects!$Z$13,0)</f>
        <v>0</v>
      </c>
      <c r="T131" s="32">
        <f>IF(Projects!$W$13='Cash Flow - Each Project'!T$3,Projects!$Z$13,0)</f>
        <v>0</v>
      </c>
      <c r="U131" s="32">
        <f>IF(Projects!$W$13='Cash Flow - Each Project'!U$3,Projects!$Z$13,0)</f>
        <v>0</v>
      </c>
      <c r="V131" s="32">
        <f>IF(Projects!$W$13='Cash Flow - Each Project'!V$3,Projects!$Z$13,0)</f>
        <v>0</v>
      </c>
      <c r="W131" s="32">
        <f>IF(Projects!$W$13='Cash Flow - Each Project'!W$3,Projects!$Z$13,0)</f>
        <v>0</v>
      </c>
      <c r="X131" s="25">
        <f>IF(Projects!$W$13='Cash Flow - Each Project'!X$3,Projects!$Z$13,0)</f>
        <v>0</v>
      </c>
      <c r="Y131" s="123">
        <f>IF(Projects!$W$13='Cash Flow - Each Project'!Y$3,Projects!$Z$13,0)</f>
        <v>0</v>
      </c>
      <c r="Z131" s="123">
        <f>IF(Projects!$W$13='Cash Flow - Each Project'!Z$3,Projects!$Z$13,0)</f>
        <v>0</v>
      </c>
      <c r="AA131" s="123">
        <f>IF(Projects!$W$13='Cash Flow - Each Project'!AA$3,Projects!$Z$13,0)</f>
        <v>0</v>
      </c>
      <c r="AB131" s="123">
        <f>IF(Projects!$W$13='Cash Flow - Each Project'!AB$3,Projects!$Z$13,0)</f>
        <v>0</v>
      </c>
      <c r="AC131" s="123">
        <f>IF(Projects!$W$13='Cash Flow - Each Project'!AC$3,Projects!$Z$13,0)</f>
        <v>0</v>
      </c>
      <c r="AD131" s="123">
        <f>IF(Projects!$W$13='Cash Flow - Each Project'!AD$3,Projects!$Z$13,0)</f>
        <v>0</v>
      </c>
      <c r="AE131" s="123">
        <f>IF(Projects!$W$13='Cash Flow - Each Project'!AE$3,Projects!$Z$13,0)</f>
        <v>0</v>
      </c>
      <c r="AF131" s="123">
        <f>IF(Projects!$W$13='Cash Flow - Each Project'!AF$3,Projects!$Z$13,0)</f>
        <v>0</v>
      </c>
      <c r="AG131" s="123">
        <f>IF(Projects!$W$13='Cash Flow - Each Project'!AG$3,Projects!$Z$13,0)</f>
        <v>0</v>
      </c>
      <c r="AH131" s="123">
        <f>IF(Projects!$W$13='Cash Flow - Each Project'!AH$3,Projects!$Z$13,0)</f>
        <v>0</v>
      </c>
      <c r="AI131" s="123">
        <f>IF(Projects!$W$13='Cash Flow - Each Project'!AI$3,Projects!$Z$13,0)</f>
        <v>0</v>
      </c>
      <c r="AJ131" s="123">
        <f>IF(Projects!$W$13='Cash Flow - Each Project'!AJ$3,Projects!$Z$13,0)</f>
        <v>0</v>
      </c>
      <c r="AK131" s="123">
        <f>IF(Projects!$W$13='Cash Flow - Each Project'!AK$3,Projects!$Z$13,0)</f>
        <v>0</v>
      </c>
      <c r="AL131" s="123">
        <f>IF(Projects!$W$13='Cash Flow - Each Project'!AL$3,Projects!$Z$13,0)</f>
        <v>0</v>
      </c>
      <c r="AM131" s="123">
        <f>IF(Projects!$W$13='Cash Flow - Each Project'!AM$3,Projects!$Z$13,0)</f>
        <v>0</v>
      </c>
      <c r="AN131" s="123">
        <f>IF(Projects!$W$13='Cash Flow - Each Project'!AN$3,Projects!$Z$13,0)</f>
        <v>0</v>
      </c>
      <c r="AO131" s="123">
        <f>IF(Projects!$W$13='Cash Flow - Each Project'!AO$3,Projects!$Z$13,0)</f>
        <v>0</v>
      </c>
      <c r="AP131" s="123">
        <f>IF(Projects!$W$13='Cash Flow - Each Project'!AP$3,Projects!$Z$13,0)</f>
        <v>0</v>
      </c>
      <c r="AQ131" s="123">
        <f>IF(Projects!$W$13='Cash Flow - Each Project'!AQ$3,Projects!$Z$13,0)</f>
        <v>0</v>
      </c>
      <c r="AR131" s="123">
        <f>IF(Projects!$W$13='Cash Flow - Each Project'!AR$3,Projects!$Z$13,0)</f>
        <v>0</v>
      </c>
      <c r="AS131" s="123">
        <f>IF(Projects!$W$13='Cash Flow - Each Project'!AS$3,Projects!$Z$13,0)</f>
        <v>0</v>
      </c>
      <c r="AT131" s="123">
        <f>IF(Projects!$W$13='Cash Flow - Each Project'!AT$3,Projects!$Z$13,0)</f>
        <v>0</v>
      </c>
      <c r="AU131" s="123">
        <f>IF(Projects!$W$13='Cash Flow - Each Project'!AU$3,Projects!$Z$13,0)</f>
        <v>0</v>
      </c>
      <c r="AV131" s="123">
        <f>IF(Projects!$W$13='Cash Flow - Each Project'!AV$3,Projects!$Z$13,0)</f>
        <v>0</v>
      </c>
      <c r="AW131" s="123">
        <f>IF(Projects!$W$13='Cash Flow - Each Project'!AW$3,Projects!$Z$13,0)</f>
        <v>0</v>
      </c>
      <c r="AX131" s="123">
        <f>IF(Projects!$W$13='Cash Flow - Each Project'!AX$3,Projects!$Z$13,0)</f>
        <v>0</v>
      </c>
    </row>
    <row r="132" spans="1:50" outlineLevel="1" x14ac:dyDescent="0.25">
      <c r="A132" s="18"/>
      <c r="B132" s="145"/>
      <c r="C132" s="23" t="s">
        <v>3</v>
      </c>
      <c r="D132" s="104" t="s">
        <v>25</v>
      </c>
      <c r="E132" s="32">
        <f>IF(E$3=Projects!$I$13,Projects!$J$13,0)</f>
        <v>0</v>
      </c>
      <c r="F132" s="32">
        <f>IF(F$3=Projects!$I$13,Projects!$J$13,0)</f>
        <v>0</v>
      </c>
      <c r="G132" s="32">
        <f>IF(G$3=Projects!$I$13,Projects!$J$13,0)</f>
        <v>0</v>
      </c>
      <c r="H132" s="32">
        <f>IF(H$3=Projects!$I$13,Projects!$J$13,0)</f>
        <v>0</v>
      </c>
      <c r="I132" s="32">
        <f>IF(I$3=Projects!$I$13,Projects!$J$13,0)</f>
        <v>0</v>
      </c>
      <c r="J132" s="32">
        <f>IF(J$3=Projects!$I$13,Projects!$J$13,0)</f>
        <v>0</v>
      </c>
      <c r="K132" s="32">
        <f>IF(K$3=Projects!$I$13,Projects!$J$13,0)</f>
        <v>0</v>
      </c>
      <c r="L132" s="32">
        <f>IF(L$3=Projects!$I$13,Projects!$J$13,0)</f>
        <v>0</v>
      </c>
      <c r="M132" s="32">
        <f>IF(M$3=Projects!$I$13,Projects!$J$13,0)</f>
        <v>0</v>
      </c>
      <c r="N132" s="32">
        <f>IF(N$3=Projects!$I$13,Projects!$J$13,0)</f>
        <v>0</v>
      </c>
      <c r="O132" s="32">
        <f>IF(O$3=Projects!$I$13,Projects!$J$13,0)</f>
        <v>0</v>
      </c>
      <c r="P132" s="32">
        <f>IF(P$3=Projects!$I$13,Projects!$J$13,0)</f>
        <v>0</v>
      </c>
      <c r="Q132" s="32">
        <f>IF(Q$3=Projects!$I$13,Projects!$J$13,0)</f>
        <v>0</v>
      </c>
      <c r="R132" s="32">
        <f>IF(R$3=Projects!$I$13,Projects!$J$13,0)</f>
        <v>0</v>
      </c>
      <c r="S132" s="32">
        <f>IF(S$3=Projects!$I$13,Projects!$J$13,0)</f>
        <v>0</v>
      </c>
      <c r="T132" s="32">
        <f>IF(T$3=Projects!$I$13,Projects!$J$13,0)</f>
        <v>0</v>
      </c>
      <c r="U132" s="32">
        <f>IF(U$3=Projects!$I$13,Projects!$J$13,0)</f>
        <v>0</v>
      </c>
      <c r="V132" s="32">
        <f>IF(V$3=Projects!$I$13,Projects!$J$13,0)</f>
        <v>0</v>
      </c>
      <c r="W132" s="32">
        <f>IF(W$3=Projects!$I$13,Projects!$J$13,0)</f>
        <v>0</v>
      </c>
      <c r="X132" s="25">
        <f>IF(X$3=Projects!$I$13,Projects!$J$13,0)</f>
        <v>0</v>
      </c>
      <c r="Y132" s="123">
        <f>IF(Y$3=Projects!$I$13,Projects!$J$13,0)</f>
        <v>0</v>
      </c>
      <c r="Z132" s="123">
        <f>IF(Z$3=Projects!$I$13,Projects!$J$13,0)</f>
        <v>0</v>
      </c>
      <c r="AA132" s="123">
        <f>IF(AA$3=Projects!$I$13,Projects!$J$13,0)</f>
        <v>0</v>
      </c>
      <c r="AB132" s="123">
        <f>IF(AB$3=Projects!$I$13,Projects!$J$13,0)</f>
        <v>0</v>
      </c>
      <c r="AC132" s="123">
        <f>IF(AC$3=Projects!$I$13,Projects!$J$13,0)</f>
        <v>0</v>
      </c>
      <c r="AD132" s="123">
        <f>IF(AD$3=Projects!$I$13,Projects!$J$13,0)</f>
        <v>0</v>
      </c>
      <c r="AE132" s="123">
        <f>IF(AE$3=Projects!$I$13,Projects!$J$13,0)</f>
        <v>0</v>
      </c>
      <c r="AF132" s="123">
        <f>IF(AF$3=Projects!$I$13,Projects!$J$13,0)</f>
        <v>0</v>
      </c>
      <c r="AG132" s="123">
        <f>IF(AG$3=Projects!$I$13,Projects!$J$13,0)</f>
        <v>0</v>
      </c>
      <c r="AH132" s="123">
        <f>IF(AH$3=Projects!$I$13,Projects!$J$13,0)</f>
        <v>0</v>
      </c>
      <c r="AI132" s="123">
        <f>IF(AI$3=Projects!$I$13,Projects!$J$13,0)</f>
        <v>0</v>
      </c>
      <c r="AJ132" s="123">
        <f>IF(AJ$3=Projects!$I$13,Projects!$J$13,0)</f>
        <v>0</v>
      </c>
      <c r="AK132" s="123">
        <f>IF(AK$3=Projects!$I$13,Projects!$J$13,0)</f>
        <v>0</v>
      </c>
      <c r="AL132" s="123">
        <f>IF(AL$3=Projects!$I$13,Projects!$J$13,0)</f>
        <v>0</v>
      </c>
      <c r="AM132" s="123">
        <f>IF(AM$3=Projects!$I$13,Projects!$J$13,0)</f>
        <v>0</v>
      </c>
      <c r="AN132" s="123">
        <f>IF(AN$3=Projects!$I$13,Projects!$J$13,0)</f>
        <v>0</v>
      </c>
      <c r="AO132" s="123">
        <f>IF(AO$3=Projects!$I$13,Projects!$J$13,0)</f>
        <v>0</v>
      </c>
      <c r="AP132" s="123">
        <f>IF(AP$3=Projects!$I$13,Projects!$J$13,0)</f>
        <v>0</v>
      </c>
      <c r="AQ132" s="123">
        <f>IF(AQ$3=Projects!$I$13,Projects!$J$13,0)</f>
        <v>0</v>
      </c>
      <c r="AR132" s="123">
        <f>IF(AR$3=Projects!$I$13,Projects!$J$13,0)</f>
        <v>0</v>
      </c>
      <c r="AS132" s="123">
        <f>IF(AS$3=Projects!$I$13,Projects!$J$13,0)</f>
        <v>0</v>
      </c>
      <c r="AT132" s="123">
        <f>IF(AT$3=Projects!$I$13,Projects!$J$13,0)</f>
        <v>0</v>
      </c>
      <c r="AU132" s="123">
        <f>IF(AU$3=Projects!$I$13,Projects!$J$13,0)</f>
        <v>0</v>
      </c>
      <c r="AV132" s="123">
        <f>IF(AV$3=Projects!$I$13,Projects!$J$13,0)</f>
        <v>0</v>
      </c>
      <c r="AW132" s="123">
        <f>IF(AW$3=Projects!$I$13,Projects!$J$13,0)</f>
        <v>0</v>
      </c>
      <c r="AX132" s="123">
        <f>IF(AX$3=Projects!$I$13,Projects!$J$13,0)</f>
        <v>0</v>
      </c>
    </row>
    <row r="133" spans="1:50" outlineLevel="1" x14ac:dyDescent="0.25">
      <c r="A133" s="18"/>
      <c r="B133" s="145"/>
      <c r="C133" s="23" t="s">
        <v>44</v>
      </c>
      <c r="D133" s="31" t="s">
        <v>24</v>
      </c>
      <c r="E133" s="33">
        <f>IF(AND(E$3&gt;=Projects!$I$13,E$3&lt;=Projects!$W$13),Projects!$X$13,0)</f>
        <v>0</v>
      </c>
      <c r="F133" s="33">
        <f>IF(AND(F$3&gt;=Projects!$I$13,F$3&lt;=Projects!$W$13),Projects!$X$13,0)</f>
        <v>0</v>
      </c>
      <c r="G133" s="33">
        <f>IF(AND(G$3&gt;=Projects!$I$13,G$3&lt;=Projects!$W$13),Projects!$X$13,0)</f>
        <v>0</v>
      </c>
      <c r="H133" s="33">
        <f>IF(AND(H$3&gt;=Projects!$I$13,H$3&lt;=Projects!$W$13),Projects!$X$13,0)</f>
        <v>0</v>
      </c>
      <c r="I133" s="33">
        <f>IF(AND(I$3&gt;=Projects!$I$13,I$3&lt;=Projects!$W$13),Projects!$X$13,0)</f>
        <v>0</v>
      </c>
      <c r="J133" s="33">
        <f>IF(AND(J$3&gt;=Projects!$I$13,J$3&lt;=Projects!$W$13),Projects!$X$13,0)</f>
        <v>0</v>
      </c>
      <c r="K133" s="33">
        <f>IF(AND(K$3&gt;=Projects!$I$13,K$3&lt;=Projects!$W$13),Projects!$X$13,0)</f>
        <v>0</v>
      </c>
      <c r="L133" s="33">
        <f>IF(AND(L$3&gt;=Projects!$I$13,L$3&lt;=Projects!$W$13),Projects!$X$13,0)</f>
        <v>0</v>
      </c>
      <c r="M133" s="33">
        <f>IF(AND(M$3&gt;=Projects!$I$13,M$3&lt;=Projects!$W$13),Projects!$X$13,0)</f>
        <v>0</v>
      </c>
      <c r="N133" s="33">
        <f>IF(AND(N$3&gt;=Projects!$I$13,N$3&lt;=Projects!$W$13),Projects!$X$13,0)</f>
        <v>0</v>
      </c>
      <c r="O133" s="33">
        <f>IF(AND(O$3&gt;=Projects!$I$13,O$3&lt;=Projects!$W$13),Projects!$X$13,0)</f>
        <v>0</v>
      </c>
      <c r="P133" s="33">
        <f>IF(AND(P$3&gt;=Projects!$I$13,P$3&lt;=Projects!$W$13),Projects!$X$13,0)</f>
        <v>0</v>
      </c>
      <c r="Q133" s="33">
        <f>IF(AND(Q$3&gt;=Projects!$I$13,Q$3&lt;=Projects!$W$13),Projects!$X$13,0)</f>
        <v>0</v>
      </c>
      <c r="R133" s="33">
        <f>IF(AND(R$3&gt;=Projects!$I$13,R$3&lt;=Projects!$W$13),Projects!$X$13,0)</f>
        <v>0</v>
      </c>
      <c r="S133" s="33">
        <f>IF(AND(S$3&gt;=Projects!$I$13,S$3&lt;=Projects!$W$13),Projects!$X$13,0)</f>
        <v>0</v>
      </c>
      <c r="T133" s="33">
        <f>IF(AND(T$3&gt;=Projects!$I$13,T$3&lt;=Projects!$W$13),Projects!$X$13,0)</f>
        <v>0</v>
      </c>
      <c r="U133" s="33">
        <f>IF(AND(U$3&gt;=Projects!$I$13,U$3&lt;=Projects!$W$13),Projects!$X$13,0)</f>
        <v>0</v>
      </c>
      <c r="V133" s="33">
        <f>IF(AND(V$3&gt;=Projects!$I$13,V$3&lt;=Projects!$W$13),Projects!$X$13,0)</f>
        <v>0</v>
      </c>
      <c r="W133" s="33">
        <f>IF(AND(W$3&gt;=Projects!$I$13,W$3&lt;=Projects!$W$13),Projects!$X$13,0)</f>
        <v>0</v>
      </c>
      <c r="X133" s="36">
        <f>IF(AND(X$3&gt;=Projects!$I$13,X$3&lt;=Projects!$W$13),Projects!$X$13,0)</f>
        <v>0</v>
      </c>
      <c r="Y133" s="125">
        <f>IF(AND(Y$3&gt;=Projects!$I$13,Y$3&lt;=Projects!$W$13),Projects!$X$13,0)</f>
        <v>0</v>
      </c>
      <c r="Z133" s="125">
        <f>IF(AND(Z$3&gt;=Projects!$I$13,Z$3&lt;=Projects!$W$13),Projects!$X$13,0)</f>
        <v>0</v>
      </c>
      <c r="AA133" s="125">
        <f>IF(AND(AA$3&gt;=Projects!$I$13,AA$3&lt;=Projects!$W$13),Projects!$X$13,0)</f>
        <v>0</v>
      </c>
      <c r="AB133" s="125">
        <f>IF(AND(AB$3&gt;=Projects!$I$13,AB$3&lt;=Projects!$W$13),Projects!$X$13,0)</f>
        <v>0</v>
      </c>
      <c r="AC133" s="125">
        <f>IF(AND(AC$3&gt;=Projects!$I$13,AC$3&lt;=Projects!$W$13),Projects!$X$13,0)</f>
        <v>0</v>
      </c>
      <c r="AD133" s="125">
        <f>IF(AND(AD$3&gt;=Projects!$I$13,AD$3&lt;=Projects!$W$13),Projects!$X$13,0)</f>
        <v>0</v>
      </c>
      <c r="AE133" s="125">
        <f>IF(AND(AE$3&gt;=Projects!$I$13,AE$3&lt;=Projects!$W$13),Projects!$X$13,0)</f>
        <v>0</v>
      </c>
      <c r="AF133" s="125">
        <f>IF(AND(AF$3&gt;=Projects!$I$13,AF$3&lt;=Projects!$W$13),Projects!$X$13,0)</f>
        <v>0</v>
      </c>
      <c r="AG133" s="125">
        <f>IF(AND(AG$3&gt;=Projects!$I$13,AG$3&lt;=Projects!$W$13),Projects!$X$13,0)</f>
        <v>0</v>
      </c>
      <c r="AH133" s="125">
        <f>IF(AND(AH$3&gt;=Projects!$I$13,AH$3&lt;=Projects!$W$13),Projects!$X$13,0)</f>
        <v>0</v>
      </c>
      <c r="AI133" s="125">
        <f>IF(AND(AI$3&gt;=Projects!$I$13,AI$3&lt;=Projects!$W$13),Projects!$X$13,0)</f>
        <v>0</v>
      </c>
      <c r="AJ133" s="125">
        <f>IF(AND(AJ$3&gt;=Projects!$I$13,AJ$3&lt;=Projects!$W$13),Projects!$X$13,0)</f>
        <v>0</v>
      </c>
      <c r="AK133" s="125">
        <f>IF(AND(AK$3&gt;=Projects!$I$13,AK$3&lt;=Projects!$W$13),Projects!$X$13,0)</f>
        <v>0</v>
      </c>
      <c r="AL133" s="125">
        <f>IF(AND(AL$3&gt;=Projects!$I$13,AL$3&lt;=Projects!$W$13),Projects!$X$13,0)</f>
        <v>0</v>
      </c>
      <c r="AM133" s="125">
        <f>IF(AND(AM$3&gt;=Projects!$I$13,AM$3&lt;=Projects!$W$13),Projects!$X$13,0)</f>
        <v>0</v>
      </c>
      <c r="AN133" s="125">
        <f>IF(AND(AN$3&gt;=Projects!$I$13,AN$3&lt;=Projects!$W$13),Projects!$X$13,0)</f>
        <v>0</v>
      </c>
      <c r="AO133" s="125">
        <f>IF(AND(AO$3&gt;=Projects!$I$13,AO$3&lt;=Projects!$W$13),Projects!$X$13,0)</f>
        <v>0</v>
      </c>
      <c r="AP133" s="125">
        <f>IF(AND(AP$3&gt;=Projects!$I$13,AP$3&lt;=Projects!$W$13),Projects!$X$13,0)</f>
        <v>0</v>
      </c>
      <c r="AQ133" s="125">
        <f>IF(AND(AQ$3&gt;=Projects!$I$13,AQ$3&lt;=Projects!$W$13),Projects!$X$13,0)</f>
        <v>0</v>
      </c>
      <c r="AR133" s="125">
        <f>IF(AND(AR$3&gt;=Projects!$I$13,AR$3&lt;=Projects!$W$13),Projects!$X$13,0)</f>
        <v>0</v>
      </c>
      <c r="AS133" s="125">
        <f>IF(AND(AS$3&gt;=Projects!$I$13,AS$3&lt;=Projects!$W$13),Projects!$X$13,0)</f>
        <v>0</v>
      </c>
      <c r="AT133" s="125">
        <f>IF(AND(AT$3&gt;=Projects!$I$13,AT$3&lt;=Projects!$W$13),Projects!$X$13,0)</f>
        <v>0</v>
      </c>
      <c r="AU133" s="125">
        <f>IF(AND(AU$3&gt;=Projects!$I$13,AU$3&lt;=Projects!$W$13),Projects!$X$13,0)</f>
        <v>0</v>
      </c>
      <c r="AV133" s="125">
        <f>IF(AND(AV$3&gt;=Projects!$I$13,AV$3&lt;=Projects!$W$13),Projects!$X$13,0)</f>
        <v>0</v>
      </c>
      <c r="AW133" s="125">
        <f>IF(AND(AW$3&gt;=Projects!$I$13,AW$3&lt;=Projects!$W$13),Projects!$X$13,0)</f>
        <v>0</v>
      </c>
      <c r="AX133" s="125">
        <f>IF(AND(AX$3&gt;=Projects!$I$13,AX$3&lt;=Projects!$W$13),Projects!$X$13,0)</f>
        <v>0</v>
      </c>
    </row>
    <row r="134" spans="1:50" ht="6" customHeight="1" outlineLevel="1" x14ac:dyDescent="0.25">
      <c r="A134" s="18"/>
      <c r="B134" s="145"/>
      <c r="C134" s="18"/>
      <c r="D134" s="20"/>
      <c r="E134" s="49"/>
      <c r="F134" s="50"/>
      <c r="G134" s="50"/>
      <c r="H134" s="50"/>
      <c r="I134" s="50"/>
      <c r="J134" s="50"/>
      <c r="K134" s="50"/>
      <c r="L134" s="50"/>
      <c r="M134" s="50"/>
      <c r="N134" s="50"/>
      <c r="O134" s="50"/>
      <c r="P134" s="50"/>
      <c r="Q134" s="50"/>
      <c r="R134" s="50"/>
      <c r="S134" s="50"/>
      <c r="T134" s="50"/>
      <c r="U134" s="50"/>
      <c r="V134" s="50"/>
      <c r="W134" s="50"/>
      <c r="X134" s="50"/>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row>
    <row r="135" spans="1:50" outlineLevel="1" x14ac:dyDescent="0.25">
      <c r="A135" s="18"/>
      <c r="B135" s="145"/>
      <c r="C135" s="194" t="s">
        <v>96</v>
      </c>
      <c r="D135" s="195"/>
      <c r="E135" s="24">
        <f>E128-E130</f>
        <v>0</v>
      </c>
      <c r="F135" s="24">
        <f t="shared" ref="F135:X135" si="777">F128-F130</f>
        <v>0</v>
      </c>
      <c r="G135" s="24">
        <f t="shared" si="777"/>
        <v>0</v>
      </c>
      <c r="H135" s="24">
        <f t="shared" si="777"/>
        <v>0</v>
      </c>
      <c r="I135" s="24">
        <f t="shared" si="777"/>
        <v>0</v>
      </c>
      <c r="J135" s="24">
        <f t="shared" si="777"/>
        <v>0</v>
      </c>
      <c r="K135" s="24">
        <f t="shared" si="777"/>
        <v>0</v>
      </c>
      <c r="L135" s="24">
        <f t="shared" si="777"/>
        <v>0</v>
      </c>
      <c r="M135" s="24">
        <f t="shared" si="777"/>
        <v>0</v>
      </c>
      <c r="N135" s="24">
        <f t="shared" si="777"/>
        <v>0</v>
      </c>
      <c r="O135" s="24">
        <f t="shared" si="777"/>
        <v>0</v>
      </c>
      <c r="P135" s="24">
        <f t="shared" si="777"/>
        <v>0</v>
      </c>
      <c r="Q135" s="24">
        <f t="shared" si="777"/>
        <v>0</v>
      </c>
      <c r="R135" s="24">
        <f t="shared" si="777"/>
        <v>0</v>
      </c>
      <c r="S135" s="24">
        <f t="shared" si="777"/>
        <v>0</v>
      </c>
      <c r="T135" s="24">
        <f t="shared" si="777"/>
        <v>0</v>
      </c>
      <c r="U135" s="24">
        <f t="shared" si="777"/>
        <v>0</v>
      </c>
      <c r="V135" s="24">
        <f t="shared" si="777"/>
        <v>0</v>
      </c>
      <c r="W135" s="24">
        <f t="shared" si="777"/>
        <v>0</v>
      </c>
      <c r="X135" s="48">
        <f t="shared" si="777"/>
        <v>0</v>
      </c>
      <c r="Y135" s="124">
        <f t="shared" ref="Y135:AO135" si="778">Y128-Y130</f>
        <v>0</v>
      </c>
      <c r="Z135" s="124">
        <f t="shared" si="778"/>
        <v>0</v>
      </c>
      <c r="AA135" s="124">
        <f t="shared" si="778"/>
        <v>0</v>
      </c>
      <c r="AB135" s="124">
        <f t="shared" si="778"/>
        <v>0</v>
      </c>
      <c r="AC135" s="124">
        <f t="shared" si="778"/>
        <v>0</v>
      </c>
      <c r="AD135" s="124">
        <f t="shared" si="778"/>
        <v>0</v>
      </c>
      <c r="AE135" s="124">
        <f t="shared" si="778"/>
        <v>0</v>
      </c>
      <c r="AF135" s="124">
        <f t="shared" si="778"/>
        <v>0</v>
      </c>
      <c r="AG135" s="124">
        <f t="shared" si="778"/>
        <v>0</v>
      </c>
      <c r="AH135" s="124">
        <f t="shared" si="778"/>
        <v>0</v>
      </c>
      <c r="AI135" s="124">
        <f t="shared" si="778"/>
        <v>0</v>
      </c>
      <c r="AJ135" s="124">
        <f t="shared" si="778"/>
        <v>0</v>
      </c>
      <c r="AK135" s="124">
        <f t="shared" si="778"/>
        <v>0</v>
      </c>
      <c r="AL135" s="124">
        <f t="shared" si="778"/>
        <v>0</v>
      </c>
      <c r="AM135" s="124">
        <f t="shared" si="778"/>
        <v>0</v>
      </c>
      <c r="AN135" s="124">
        <f t="shared" si="778"/>
        <v>0</v>
      </c>
      <c r="AO135" s="124">
        <f t="shared" si="778"/>
        <v>0</v>
      </c>
      <c r="AP135" s="124">
        <f t="shared" ref="AP135:AX135" si="779">AP128-AP130</f>
        <v>0</v>
      </c>
      <c r="AQ135" s="124">
        <f t="shared" si="779"/>
        <v>0</v>
      </c>
      <c r="AR135" s="124">
        <f t="shared" si="779"/>
        <v>0</v>
      </c>
      <c r="AS135" s="124">
        <f t="shared" si="779"/>
        <v>0</v>
      </c>
      <c r="AT135" s="124">
        <f t="shared" si="779"/>
        <v>0</v>
      </c>
      <c r="AU135" s="124">
        <f t="shared" si="779"/>
        <v>0</v>
      </c>
      <c r="AV135" s="124">
        <f t="shared" si="779"/>
        <v>0</v>
      </c>
      <c r="AW135" s="124">
        <f t="shared" si="779"/>
        <v>0</v>
      </c>
      <c r="AX135" s="124">
        <f t="shared" si="779"/>
        <v>0</v>
      </c>
    </row>
    <row r="136" spans="1:50" outlineLevel="1" x14ac:dyDescent="0.25">
      <c r="A136" s="18"/>
      <c r="B136" s="145"/>
      <c r="C136" s="194" t="s">
        <v>97</v>
      </c>
      <c r="D136" s="195"/>
      <c r="E136" s="24">
        <f>E135</f>
        <v>0</v>
      </c>
      <c r="F136" s="24">
        <f>E136+F135</f>
        <v>0</v>
      </c>
      <c r="G136" s="24">
        <f t="shared" ref="G136" si="780">F136+G135</f>
        <v>0</v>
      </c>
      <c r="H136" s="24">
        <f t="shared" ref="H136" si="781">G136+H135</f>
        <v>0</v>
      </c>
      <c r="I136" s="24">
        <f t="shared" ref="I136" si="782">H136+I135</f>
        <v>0</v>
      </c>
      <c r="J136" s="24">
        <f t="shared" ref="J136" si="783">I136+J135</f>
        <v>0</v>
      </c>
      <c r="K136" s="24">
        <f t="shared" ref="K136" si="784">J136+K135</f>
        <v>0</v>
      </c>
      <c r="L136" s="24">
        <f t="shared" ref="L136" si="785">K136+L135</f>
        <v>0</v>
      </c>
      <c r="M136" s="24">
        <f t="shared" ref="M136" si="786">L136+M135</f>
        <v>0</v>
      </c>
      <c r="N136" s="24">
        <f t="shared" ref="N136" si="787">M136+N135</f>
        <v>0</v>
      </c>
      <c r="O136" s="24">
        <f t="shared" ref="O136" si="788">N136+O135</f>
        <v>0</v>
      </c>
      <c r="P136" s="24">
        <f t="shared" ref="P136" si="789">O136+P135</f>
        <v>0</v>
      </c>
      <c r="Q136" s="24">
        <f t="shared" ref="Q136" si="790">P136+Q135</f>
        <v>0</v>
      </c>
      <c r="R136" s="24">
        <f t="shared" ref="R136" si="791">Q136+R135</f>
        <v>0</v>
      </c>
      <c r="S136" s="24">
        <f t="shared" ref="S136" si="792">R136+S135</f>
        <v>0</v>
      </c>
      <c r="T136" s="24">
        <f t="shared" ref="T136" si="793">S136+T135</f>
        <v>0</v>
      </c>
      <c r="U136" s="24">
        <f t="shared" ref="U136" si="794">T136+U135</f>
        <v>0</v>
      </c>
      <c r="V136" s="24">
        <f t="shared" ref="V136" si="795">U136+V135</f>
        <v>0</v>
      </c>
      <c r="W136" s="24">
        <f t="shared" ref="W136" si="796">V136+W135</f>
        <v>0</v>
      </c>
      <c r="X136" s="36">
        <f t="shared" ref="X136" si="797">W136+X135</f>
        <v>0</v>
      </c>
      <c r="Y136" s="124">
        <f t="shared" ref="Y136" si="798">X136+Y135</f>
        <v>0</v>
      </c>
      <c r="Z136" s="124">
        <f t="shared" ref="Z136" si="799">Y136+Z135</f>
        <v>0</v>
      </c>
      <c r="AA136" s="124">
        <f t="shared" ref="AA136" si="800">Z136+AA135</f>
        <v>0</v>
      </c>
      <c r="AB136" s="124">
        <f t="shared" ref="AB136" si="801">AA136+AB135</f>
        <v>0</v>
      </c>
      <c r="AC136" s="124">
        <f t="shared" ref="AC136" si="802">AB136+AC135</f>
        <v>0</v>
      </c>
      <c r="AD136" s="124">
        <f t="shared" ref="AD136" si="803">AC136+AD135</f>
        <v>0</v>
      </c>
      <c r="AE136" s="124">
        <f t="shared" ref="AE136" si="804">AD136+AE135</f>
        <v>0</v>
      </c>
      <c r="AF136" s="124">
        <f t="shared" ref="AF136" si="805">AE136+AF135</f>
        <v>0</v>
      </c>
      <c r="AG136" s="124">
        <f t="shared" ref="AG136" si="806">AF136+AG135</f>
        <v>0</v>
      </c>
      <c r="AH136" s="124">
        <f t="shared" ref="AH136" si="807">AG136+AH135</f>
        <v>0</v>
      </c>
      <c r="AI136" s="124">
        <f t="shared" ref="AI136" si="808">AH136+AI135</f>
        <v>0</v>
      </c>
      <c r="AJ136" s="124">
        <f t="shared" ref="AJ136" si="809">AI136+AJ135</f>
        <v>0</v>
      </c>
      <c r="AK136" s="124">
        <f t="shared" ref="AK136" si="810">AJ136+AK135</f>
        <v>0</v>
      </c>
      <c r="AL136" s="124">
        <f t="shared" ref="AL136" si="811">AK136+AL135</f>
        <v>0</v>
      </c>
      <c r="AM136" s="124">
        <f t="shared" ref="AM136" si="812">AL136+AM135</f>
        <v>0</v>
      </c>
      <c r="AN136" s="124">
        <f t="shared" ref="AN136" si="813">AM136+AN135</f>
        <v>0</v>
      </c>
      <c r="AO136" s="124">
        <f t="shared" ref="AO136" si="814">AN136+AO135</f>
        <v>0</v>
      </c>
      <c r="AP136" s="124">
        <f t="shared" ref="AP136" si="815">AO136+AP135</f>
        <v>0</v>
      </c>
      <c r="AQ136" s="124">
        <f t="shared" ref="AQ136" si="816">AP136+AQ135</f>
        <v>0</v>
      </c>
      <c r="AR136" s="124">
        <f t="shared" ref="AR136" si="817">AQ136+AR135</f>
        <v>0</v>
      </c>
      <c r="AS136" s="124">
        <f t="shared" ref="AS136" si="818">AR136+AS135</f>
        <v>0</v>
      </c>
      <c r="AT136" s="124">
        <f t="shared" ref="AT136" si="819">AS136+AT135</f>
        <v>0</v>
      </c>
      <c r="AU136" s="124">
        <f t="shared" ref="AU136" si="820">AT136+AU135</f>
        <v>0</v>
      </c>
      <c r="AV136" s="124">
        <f t="shared" ref="AV136" si="821">AU136+AV135</f>
        <v>0</v>
      </c>
      <c r="AW136" s="124">
        <f t="shared" ref="AW136" si="822">AV136+AW135</f>
        <v>0</v>
      </c>
      <c r="AX136" s="124">
        <f t="shared" ref="AX136" si="823">AW136+AX135</f>
        <v>0</v>
      </c>
    </row>
    <row r="137" spans="1:50" ht="7.5" customHeight="1" outlineLevel="1" x14ac:dyDescent="0.25">
      <c r="A137" s="18"/>
      <c r="B137" s="145"/>
      <c r="C137" s="65"/>
      <c r="D137" s="66"/>
      <c r="E137" s="67"/>
      <c r="F137" s="68"/>
      <c r="G137" s="68"/>
      <c r="H137" s="68"/>
      <c r="I137" s="68"/>
      <c r="J137" s="68"/>
      <c r="K137" s="68"/>
      <c r="L137" s="68"/>
      <c r="M137" s="68"/>
      <c r="N137" s="68"/>
      <c r="O137" s="68"/>
      <c r="P137" s="68"/>
      <c r="Q137" s="68"/>
      <c r="R137" s="68"/>
      <c r="S137" s="68"/>
      <c r="T137" s="68"/>
      <c r="U137" s="68"/>
      <c r="V137" s="68"/>
      <c r="W137" s="68"/>
      <c r="X137" s="68"/>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row>
    <row r="138" spans="1:50" outlineLevel="1" x14ac:dyDescent="0.25">
      <c r="A138" s="18"/>
      <c r="B138" s="145"/>
      <c r="C138" s="194" t="s">
        <v>26</v>
      </c>
      <c r="D138" s="195"/>
      <c r="E138" s="24">
        <f t="shared" ref="E138:X138" si="824">E130+E131-E132+E133</f>
        <v>0</v>
      </c>
      <c r="F138" s="26">
        <f t="shared" si="824"/>
        <v>0</v>
      </c>
      <c r="G138" s="26">
        <f t="shared" si="824"/>
        <v>0</v>
      </c>
      <c r="H138" s="38">
        <f t="shared" si="824"/>
        <v>0</v>
      </c>
      <c r="I138" s="24">
        <f t="shared" si="824"/>
        <v>0</v>
      </c>
      <c r="J138" s="24">
        <f t="shared" si="824"/>
        <v>0</v>
      </c>
      <c r="K138" s="24">
        <f t="shared" si="824"/>
        <v>0</v>
      </c>
      <c r="L138" s="24">
        <f t="shared" si="824"/>
        <v>0</v>
      </c>
      <c r="M138" s="24">
        <f t="shared" si="824"/>
        <v>0</v>
      </c>
      <c r="N138" s="24">
        <f t="shared" si="824"/>
        <v>0</v>
      </c>
      <c r="O138" s="24">
        <f t="shared" si="824"/>
        <v>0</v>
      </c>
      <c r="P138" s="24">
        <f t="shared" si="824"/>
        <v>0</v>
      </c>
      <c r="Q138" s="24">
        <f t="shared" si="824"/>
        <v>0</v>
      </c>
      <c r="R138" s="24">
        <f t="shared" si="824"/>
        <v>0</v>
      </c>
      <c r="S138" s="24">
        <f t="shared" si="824"/>
        <v>0</v>
      </c>
      <c r="T138" s="24">
        <f t="shared" si="824"/>
        <v>0</v>
      </c>
      <c r="U138" s="24">
        <f t="shared" si="824"/>
        <v>0</v>
      </c>
      <c r="V138" s="24">
        <f t="shared" si="824"/>
        <v>0</v>
      </c>
      <c r="W138" s="24">
        <f t="shared" si="824"/>
        <v>0</v>
      </c>
      <c r="X138" s="48">
        <f t="shared" si="824"/>
        <v>0</v>
      </c>
      <c r="Y138" s="124">
        <f t="shared" ref="Y138:AO138" si="825">Y130+Y131-Y132+Y133</f>
        <v>0</v>
      </c>
      <c r="Z138" s="124">
        <f t="shared" si="825"/>
        <v>0</v>
      </c>
      <c r="AA138" s="124">
        <f t="shared" si="825"/>
        <v>0</v>
      </c>
      <c r="AB138" s="124">
        <f t="shared" si="825"/>
        <v>0</v>
      </c>
      <c r="AC138" s="124">
        <f t="shared" si="825"/>
        <v>0</v>
      </c>
      <c r="AD138" s="124">
        <f t="shared" si="825"/>
        <v>0</v>
      </c>
      <c r="AE138" s="124">
        <f t="shared" si="825"/>
        <v>0</v>
      </c>
      <c r="AF138" s="124">
        <f t="shared" si="825"/>
        <v>0</v>
      </c>
      <c r="AG138" s="124">
        <f t="shared" si="825"/>
        <v>0</v>
      </c>
      <c r="AH138" s="124">
        <f t="shared" si="825"/>
        <v>0</v>
      </c>
      <c r="AI138" s="124">
        <f t="shared" si="825"/>
        <v>0</v>
      </c>
      <c r="AJ138" s="124">
        <f t="shared" si="825"/>
        <v>0</v>
      </c>
      <c r="AK138" s="124">
        <f t="shared" si="825"/>
        <v>0</v>
      </c>
      <c r="AL138" s="124">
        <f t="shared" si="825"/>
        <v>0</v>
      </c>
      <c r="AM138" s="124">
        <f t="shared" si="825"/>
        <v>0</v>
      </c>
      <c r="AN138" s="124">
        <f t="shared" si="825"/>
        <v>0</v>
      </c>
      <c r="AO138" s="124">
        <f t="shared" si="825"/>
        <v>0</v>
      </c>
      <c r="AP138" s="124">
        <f t="shared" ref="AP138:AX138" si="826">AP130+AP131-AP132+AP133</f>
        <v>0</v>
      </c>
      <c r="AQ138" s="124">
        <f t="shared" si="826"/>
        <v>0</v>
      </c>
      <c r="AR138" s="124">
        <f t="shared" si="826"/>
        <v>0</v>
      </c>
      <c r="AS138" s="124">
        <f t="shared" si="826"/>
        <v>0</v>
      </c>
      <c r="AT138" s="124">
        <f t="shared" si="826"/>
        <v>0</v>
      </c>
      <c r="AU138" s="124">
        <f t="shared" si="826"/>
        <v>0</v>
      </c>
      <c r="AV138" s="124">
        <f t="shared" si="826"/>
        <v>0</v>
      </c>
      <c r="AW138" s="124">
        <f t="shared" si="826"/>
        <v>0</v>
      </c>
      <c r="AX138" s="124">
        <f t="shared" si="826"/>
        <v>0</v>
      </c>
    </row>
    <row r="139" spans="1:50" outlineLevel="1" x14ac:dyDescent="0.25">
      <c r="A139" s="18"/>
      <c r="B139" s="146"/>
      <c r="C139" s="194" t="s">
        <v>27</v>
      </c>
      <c r="D139" s="195"/>
      <c r="E139" s="35">
        <f>E138</f>
        <v>0</v>
      </c>
      <c r="F139" s="36">
        <f>E139+F138</f>
        <v>0</v>
      </c>
      <c r="G139" s="36">
        <f t="shared" ref="G139" si="827">F139+G138</f>
        <v>0</v>
      </c>
      <c r="H139" s="37">
        <f t="shared" ref="H139" si="828">G139+H138</f>
        <v>0</v>
      </c>
      <c r="I139" s="35">
        <f t="shared" ref="I139" si="829">H139+I138</f>
        <v>0</v>
      </c>
      <c r="J139" s="35">
        <f t="shared" ref="J139" si="830">I139+J138</f>
        <v>0</v>
      </c>
      <c r="K139" s="35">
        <f t="shared" ref="K139" si="831">J139+K138</f>
        <v>0</v>
      </c>
      <c r="L139" s="35">
        <f t="shared" ref="L139" si="832">K139+L138</f>
        <v>0</v>
      </c>
      <c r="M139" s="35">
        <f t="shared" ref="M139" si="833">L139+M138</f>
        <v>0</v>
      </c>
      <c r="N139" s="35">
        <f t="shared" ref="N139" si="834">M139+N138</f>
        <v>0</v>
      </c>
      <c r="O139" s="35">
        <f t="shared" ref="O139" si="835">N139+O138</f>
        <v>0</v>
      </c>
      <c r="P139" s="35">
        <f t="shared" ref="P139" si="836">O139+P138</f>
        <v>0</v>
      </c>
      <c r="Q139" s="35">
        <f t="shared" ref="Q139" si="837">P139+Q138</f>
        <v>0</v>
      </c>
      <c r="R139" s="35">
        <f t="shared" ref="R139" si="838">Q139+R138</f>
        <v>0</v>
      </c>
      <c r="S139" s="35">
        <f t="shared" ref="S139" si="839">R139+S138</f>
        <v>0</v>
      </c>
      <c r="T139" s="35">
        <f t="shared" ref="T139" si="840">S139+T138</f>
        <v>0</v>
      </c>
      <c r="U139" s="35">
        <f t="shared" ref="U139" si="841">T139+U138</f>
        <v>0</v>
      </c>
      <c r="V139" s="35">
        <f t="shared" ref="V139" si="842">U139+V138</f>
        <v>0</v>
      </c>
      <c r="W139" s="35">
        <f t="shared" ref="W139" si="843">V139+W138</f>
        <v>0</v>
      </c>
      <c r="X139" s="36">
        <f t="shared" ref="X139" si="844">W139+X138</f>
        <v>0</v>
      </c>
      <c r="Y139" s="124">
        <f t="shared" ref="Y139" si="845">X139+Y138</f>
        <v>0</v>
      </c>
      <c r="Z139" s="124">
        <f t="shared" ref="Z139" si="846">Y139+Z138</f>
        <v>0</v>
      </c>
      <c r="AA139" s="124">
        <f t="shared" ref="AA139" si="847">Z139+AA138</f>
        <v>0</v>
      </c>
      <c r="AB139" s="124">
        <f t="shared" ref="AB139" si="848">AA139+AB138</f>
        <v>0</v>
      </c>
      <c r="AC139" s="124">
        <f t="shared" ref="AC139" si="849">AB139+AC138</f>
        <v>0</v>
      </c>
      <c r="AD139" s="124">
        <f t="shared" ref="AD139" si="850">AC139+AD138</f>
        <v>0</v>
      </c>
      <c r="AE139" s="124">
        <f t="shared" ref="AE139" si="851">AD139+AE138</f>
        <v>0</v>
      </c>
      <c r="AF139" s="124">
        <f t="shared" ref="AF139" si="852">AE139+AF138</f>
        <v>0</v>
      </c>
      <c r="AG139" s="124">
        <f t="shared" ref="AG139" si="853">AF139+AG138</f>
        <v>0</v>
      </c>
      <c r="AH139" s="124">
        <f t="shared" ref="AH139" si="854">AG139+AH138</f>
        <v>0</v>
      </c>
      <c r="AI139" s="124">
        <f t="shared" ref="AI139" si="855">AH139+AI138</f>
        <v>0</v>
      </c>
      <c r="AJ139" s="124">
        <f t="shared" ref="AJ139" si="856">AI139+AJ138</f>
        <v>0</v>
      </c>
      <c r="AK139" s="124">
        <f t="shared" ref="AK139" si="857">AJ139+AK138</f>
        <v>0</v>
      </c>
      <c r="AL139" s="124">
        <f t="shared" ref="AL139" si="858">AK139+AL138</f>
        <v>0</v>
      </c>
      <c r="AM139" s="124">
        <f t="shared" ref="AM139" si="859">AL139+AM138</f>
        <v>0</v>
      </c>
      <c r="AN139" s="124">
        <f t="shared" ref="AN139" si="860">AM139+AN138</f>
        <v>0</v>
      </c>
      <c r="AO139" s="124">
        <f t="shared" ref="AO139" si="861">AN139+AO138</f>
        <v>0</v>
      </c>
      <c r="AP139" s="124">
        <f t="shared" ref="AP139" si="862">AO139+AP138</f>
        <v>0</v>
      </c>
      <c r="AQ139" s="124">
        <f t="shared" ref="AQ139" si="863">AP139+AQ138</f>
        <v>0</v>
      </c>
      <c r="AR139" s="124">
        <f t="shared" ref="AR139" si="864">AQ139+AR138</f>
        <v>0</v>
      </c>
      <c r="AS139" s="124">
        <f t="shared" ref="AS139" si="865">AR139+AS138</f>
        <v>0</v>
      </c>
      <c r="AT139" s="124">
        <f t="shared" ref="AT139" si="866">AS139+AT138</f>
        <v>0</v>
      </c>
      <c r="AU139" s="124">
        <f t="shared" ref="AU139" si="867">AT139+AU138</f>
        <v>0</v>
      </c>
      <c r="AV139" s="124">
        <f t="shared" ref="AV139" si="868">AU139+AV138</f>
        <v>0</v>
      </c>
      <c r="AW139" s="124">
        <f t="shared" ref="AW139" si="869">AV139+AW138</f>
        <v>0</v>
      </c>
      <c r="AX139" s="124">
        <f t="shared" ref="AX139" si="870">AW139+AX138</f>
        <v>0</v>
      </c>
    </row>
    <row r="140" spans="1:50" x14ac:dyDescent="0.25">
      <c r="A140" s="18"/>
      <c r="B140" s="22"/>
      <c r="C140" s="18"/>
      <c r="D140" s="18"/>
      <c r="E140" s="106"/>
      <c r="F140" s="106"/>
      <c r="G140" s="106"/>
      <c r="H140" s="106"/>
      <c r="I140" s="39"/>
      <c r="J140" s="106"/>
      <c r="K140" s="39"/>
      <c r="L140" s="106"/>
      <c r="M140" s="106"/>
      <c r="N140" s="106"/>
      <c r="O140" s="39"/>
      <c r="P140" s="106"/>
      <c r="Q140" s="106"/>
      <c r="R140" s="106"/>
      <c r="S140" s="39"/>
      <c r="T140" s="106"/>
      <c r="U140" s="106"/>
      <c r="V140" s="39"/>
      <c r="W140" s="106"/>
      <c r="X140" s="106"/>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row>
    <row r="141" spans="1:50" outlineLevel="1" x14ac:dyDescent="0.25">
      <c r="A141" s="18"/>
      <c r="B141" s="144" t="str">
        <f>IF(Projects!G14="","",Projects!G14)</f>
        <v/>
      </c>
      <c r="C141" s="194" t="s">
        <v>4</v>
      </c>
      <c r="D141" s="195"/>
      <c r="E141" s="96">
        <f>IF(AND(Projects!$I14&lt;='Cash Flow - Each Project'!E$3,Projects!$W$14&gt;='Cash Flow - Each Project'!E$3),Projects!$S14*((1+Projects!$T$14)^('Cash Flow - Each Project'!E$3-'Initial Setup'!$F$43)),0)</f>
        <v>0</v>
      </c>
      <c r="F141" s="96">
        <f>IF(AND(Projects!$I14&lt;='Cash Flow - Each Project'!F$3,Projects!$W$14&gt;='Cash Flow - Each Project'!F$3),Projects!$S14*((1+Projects!$T$14)^('Cash Flow - Each Project'!F$3-'Initial Setup'!$F$43)),0)</f>
        <v>0</v>
      </c>
      <c r="G141" s="96">
        <f>IF(AND(Projects!$I14&lt;='Cash Flow - Each Project'!G$3,Projects!$W$14&gt;='Cash Flow - Each Project'!G$3),Projects!$S14*((1+Projects!$T$14)^('Cash Flow - Each Project'!G$3-'Initial Setup'!$F$43)),0)</f>
        <v>0</v>
      </c>
      <c r="H141" s="96">
        <f>IF(AND(Projects!$I14&lt;='Cash Flow - Each Project'!H$3,Projects!$W$14&gt;='Cash Flow - Each Project'!H$3),Projects!$S14*((1+Projects!$T$14)^('Cash Flow - Each Project'!H$3-'Initial Setup'!$F$43)),0)</f>
        <v>0</v>
      </c>
      <c r="I141" s="96">
        <f>IF(AND(Projects!$I14&lt;='Cash Flow - Each Project'!I$3,Projects!$W$14&gt;='Cash Flow - Each Project'!I$3),Projects!$S14*((1+Projects!$T$14)^('Cash Flow - Each Project'!I$3-'Initial Setup'!$F$43)),0)</f>
        <v>0</v>
      </c>
      <c r="J141" s="96">
        <f>IF(AND(Projects!$I14&lt;='Cash Flow - Each Project'!J$3,Projects!$W$14&gt;='Cash Flow - Each Project'!J$3),Projects!$S14*((1+Projects!$T$14)^('Cash Flow - Each Project'!J$3-'Initial Setup'!$F$43)),0)</f>
        <v>0</v>
      </c>
      <c r="K141" s="96">
        <f>IF(AND(Projects!$I14&lt;='Cash Flow - Each Project'!K$3,Projects!$W$14&gt;='Cash Flow - Each Project'!K$3),Projects!$S14*((1+Projects!$T$14)^('Cash Flow - Each Project'!K$3-'Initial Setup'!$F$43)),0)</f>
        <v>0</v>
      </c>
      <c r="L141" s="96">
        <f>IF(AND(Projects!$I14&lt;='Cash Flow - Each Project'!L$3,Projects!$W$14&gt;='Cash Flow - Each Project'!L$3),Projects!$S14*((1+Projects!$T$14)^('Cash Flow - Each Project'!L$3-'Initial Setup'!$F$43)),0)</f>
        <v>0</v>
      </c>
      <c r="M141" s="96">
        <f>IF(AND(Projects!$I14&lt;='Cash Flow - Each Project'!M$3,Projects!$W$14&gt;='Cash Flow - Each Project'!M$3),Projects!$S14*((1+Projects!$T$14)^('Cash Flow - Each Project'!M$3-'Initial Setup'!$F$43)),0)</f>
        <v>0</v>
      </c>
      <c r="N141" s="96">
        <f>IF(AND(Projects!$I14&lt;='Cash Flow - Each Project'!N$3,Projects!$W$14&gt;='Cash Flow - Each Project'!N$3),Projects!$S14*((1+Projects!$T$14)^('Cash Flow - Each Project'!N$3-'Initial Setup'!$F$43)),0)</f>
        <v>0</v>
      </c>
      <c r="O141" s="96">
        <f>IF(AND(Projects!$I14&lt;='Cash Flow - Each Project'!O$3,Projects!$W$14&gt;='Cash Flow - Each Project'!O$3),Projects!$S14*((1+Projects!$T$14)^('Cash Flow - Each Project'!O$3-'Initial Setup'!$F$43)),0)</f>
        <v>0</v>
      </c>
      <c r="P141" s="96">
        <f>IF(AND(Projects!$I14&lt;='Cash Flow - Each Project'!P$3,Projects!$W$14&gt;='Cash Flow - Each Project'!P$3),Projects!$S14*((1+Projects!$T$14)^('Cash Flow - Each Project'!P$3-'Initial Setup'!$F$43)),0)</f>
        <v>0</v>
      </c>
      <c r="Q141" s="96">
        <f>IF(AND(Projects!$I14&lt;='Cash Flow - Each Project'!Q$3,Projects!$W$14&gt;='Cash Flow - Each Project'!Q$3),Projects!$S14*((1+Projects!$T$14)^('Cash Flow - Each Project'!Q$3-'Initial Setup'!$F$43)),0)</f>
        <v>0</v>
      </c>
      <c r="R141" s="96">
        <f>IF(AND(Projects!$I14&lt;='Cash Flow - Each Project'!R$3,Projects!$W$14&gt;='Cash Flow - Each Project'!R$3),Projects!$S14*((1+Projects!$T$14)^('Cash Flow - Each Project'!R$3-'Initial Setup'!$F$43)),0)</f>
        <v>0</v>
      </c>
      <c r="S141" s="96">
        <f>IF(AND(Projects!$I14&lt;='Cash Flow - Each Project'!S$3,Projects!$W$14&gt;='Cash Flow - Each Project'!S$3),Projects!$S14*((1+Projects!$T$14)^('Cash Flow - Each Project'!S$3-'Initial Setup'!$F$43)),0)</f>
        <v>0</v>
      </c>
      <c r="T141" s="96">
        <f>IF(AND(Projects!$I14&lt;='Cash Flow - Each Project'!T$3,Projects!$W$14&gt;='Cash Flow - Each Project'!T$3),Projects!$S14*((1+Projects!$T$14)^('Cash Flow - Each Project'!T$3-'Initial Setup'!$F$43)),0)</f>
        <v>0</v>
      </c>
      <c r="U141" s="96">
        <f>IF(AND(Projects!$I14&lt;='Cash Flow - Each Project'!U$3,Projects!$W$14&gt;='Cash Flow - Each Project'!U$3),Projects!$S14*((1+Projects!$T$14)^('Cash Flow - Each Project'!U$3-'Initial Setup'!$F$43)),0)</f>
        <v>0</v>
      </c>
      <c r="V141" s="96">
        <f>IF(AND(Projects!$I14&lt;='Cash Flow - Each Project'!V$3,Projects!$W$14&gt;='Cash Flow - Each Project'!V$3),Projects!$S14*((1+Projects!$T$14)^('Cash Flow - Each Project'!V$3-'Initial Setup'!$F$43)),0)</f>
        <v>0</v>
      </c>
      <c r="W141" s="96">
        <f>IF(AND(Projects!$I14&lt;='Cash Flow - Each Project'!W$3,Projects!$W$14&gt;='Cash Flow - Each Project'!W$3),Projects!$S14*((1+Projects!$T$14)^('Cash Flow - Each Project'!W$3-'Initial Setup'!$F$43)),0)</f>
        <v>0</v>
      </c>
      <c r="X141" s="41">
        <f>IF(AND(Projects!$I14&lt;='Cash Flow - Each Project'!X$3,Projects!$W$14&gt;='Cash Flow - Each Project'!X$3),Projects!$S14*((1+Projects!$T$14)^('Cash Flow - Each Project'!X$3-'Initial Setup'!$F$43)),0)</f>
        <v>0</v>
      </c>
      <c r="Y141" s="123">
        <f>IF(AND(Projects!$I14&lt;='Cash Flow - Each Project'!Y$3,Projects!$W$14&gt;='Cash Flow - Each Project'!Y$3),Projects!$S14*((1+Projects!$T$14)^('Cash Flow - Each Project'!Y$3-'Initial Setup'!$F$43)),0)</f>
        <v>0</v>
      </c>
      <c r="Z141" s="123">
        <f>IF(AND(Projects!$I14&lt;='Cash Flow - Each Project'!Z$3,Projects!$W$14&gt;='Cash Flow - Each Project'!Z$3),Projects!$S14*((1+Projects!$T$14)^('Cash Flow - Each Project'!Z$3-'Initial Setup'!$F$43)),0)</f>
        <v>0</v>
      </c>
      <c r="AA141" s="123">
        <f>IF(AND(Projects!$I14&lt;='Cash Flow - Each Project'!AA$3,Projects!$W$14&gt;='Cash Flow - Each Project'!AA$3),Projects!$S14*((1+Projects!$T$14)^('Cash Flow - Each Project'!AA$3-'Initial Setup'!$F$43)),0)</f>
        <v>0</v>
      </c>
      <c r="AB141" s="123">
        <f>IF(AND(Projects!$I14&lt;='Cash Flow - Each Project'!AB$3,Projects!$W$14&gt;='Cash Flow - Each Project'!AB$3),Projects!$S14*((1+Projects!$T$14)^('Cash Flow - Each Project'!AB$3-'Initial Setup'!$F$43)),0)</f>
        <v>0</v>
      </c>
      <c r="AC141" s="123">
        <f>IF(AND(Projects!$I14&lt;='Cash Flow - Each Project'!AC$3,Projects!$W$14&gt;='Cash Flow - Each Project'!AC$3),Projects!$S14*((1+Projects!$T$14)^('Cash Flow - Each Project'!AC$3-'Initial Setup'!$F$43)),0)</f>
        <v>0</v>
      </c>
      <c r="AD141" s="123">
        <f>IF(AND(Projects!$I14&lt;='Cash Flow - Each Project'!AD$3,Projects!$W$14&gt;='Cash Flow - Each Project'!AD$3),Projects!$S14*((1+Projects!$T$14)^('Cash Flow - Each Project'!AD$3-'Initial Setup'!$F$43)),0)</f>
        <v>0</v>
      </c>
      <c r="AE141" s="123">
        <f>IF(AND(Projects!$I14&lt;='Cash Flow - Each Project'!AE$3,Projects!$W$14&gt;='Cash Flow - Each Project'!AE$3),Projects!$S14*((1+Projects!$T$14)^('Cash Flow - Each Project'!AE$3-'Initial Setup'!$F$43)),0)</f>
        <v>0</v>
      </c>
      <c r="AF141" s="123">
        <f>IF(AND(Projects!$I14&lt;='Cash Flow - Each Project'!AF$3,Projects!$W$14&gt;='Cash Flow - Each Project'!AF$3),Projects!$S14*((1+Projects!$T$14)^('Cash Flow - Each Project'!AF$3-'Initial Setup'!$F$43)),0)</f>
        <v>0</v>
      </c>
      <c r="AG141" s="123">
        <f>IF(AND(Projects!$I14&lt;='Cash Flow - Each Project'!AG$3,Projects!$W$14&gt;='Cash Flow - Each Project'!AG$3),Projects!$S14*((1+Projects!$T$14)^('Cash Flow - Each Project'!AG$3-'Initial Setup'!$F$43)),0)</f>
        <v>0</v>
      </c>
      <c r="AH141" s="123">
        <f>IF(AND(Projects!$I14&lt;='Cash Flow - Each Project'!AH$3,Projects!$W$14&gt;='Cash Flow - Each Project'!AH$3),Projects!$S14*((1+Projects!$T$14)^('Cash Flow - Each Project'!AH$3-'Initial Setup'!$F$43)),0)</f>
        <v>0</v>
      </c>
      <c r="AI141" s="123">
        <f>IF(AND(Projects!$I14&lt;='Cash Flow - Each Project'!AI$3,Projects!$W$14&gt;='Cash Flow - Each Project'!AI$3),Projects!$S14*((1+Projects!$T$14)^('Cash Flow - Each Project'!AI$3-'Initial Setup'!$F$43)),0)</f>
        <v>0</v>
      </c>
      <c r="AJ141" s="123">
        <f>IF(AND(Projects!$I14&lt;='Cash Flow - Each Project'!AJ$3,Projects!$W$14&gt;='Cash Flow - Each Project'!AJ$3),Projects!$S14*((1+Projects!$T$14)^('Cash Flow - Each Project'!AJ$3-'Initial Setup'!$F$43)),0)</f>
        <v>0</v>
      </c>
      <c r="AK141" s="123">
        <f>IF(AND(Projects!$I14&lt;='Cash Flow - Each Project'!AK$3,Projects!$W$14&gt;='Cash Flow - Each Project'!AK$3),Projects!$S14*((1+Projects!$T$14)^('Cash Flow - Each Project'!AK$3-'Initial Setup'!$F$43)),0)</f>
        <v>0</v>
      </c>
      <c r="AL141" s="123">
        <f>IF(AND(Projects!$I14&lt;='Cash Flow - Each Project'!AL$3,Projects!$W$14&gt;='Cash Flow - Each Project'!AL$3),Projects!$S14*((1+Projects!$T$14)^('Cash Flow - Each Project'!AL$3-'Initial Setup'!$F$43)),0)</f>
        <v>0</v>
      </c>
      <c r="AM141" s="123">
        <f>IF(AND(Projects!$I14&lt;='Cash Flow - Each Project'!AM$3,Projects!$W$14&gt;='Cash Flow - Each Project'!AM$3),Projects!$S14*((1+Projects!$T$14)^('Cash Flow - Each Project'!AM$3-'Initial Setup'!$F$43)),0)</f>
        <v>0</v>
      </c>
      <c r="AN141" s="123">
        <f>IF(AND(Projects!$I14&lt;='Cash Flow - Each Project'!AN$3,Projects!$W$14&gt;='Cash Flow - Each Project'!AN$3),Projects!$S14*((1+Projects!$T$14)^('Cash Flow - Each Project'!AN$3-'Initial Setup'!$F$43)),0)</f>
        <v>0</v>
      </c>
      <c r="AO141" s="123">
        <f>IF(AND(Projects!$I14&lt;='Cash Flow - Each Project'!AO$3,Projects!$W$14&gt;='Cash Flow - Each Project'!AO$3),Projects!$S14*((1+Projects!$T$14)^('Cash Flow - Each Project'!AO$3-'Initial Setup'!$F$43)),0)</f>
        <v>0</v>
      </c>
      <c r="AP141" s="123">
        <f>IF(AND(Projects!$I14&lt;='Cash Flow - Each Project'!AP$3,Projects!$W$14&gt;='Cash Flow - Each Project'!AP$3),Projects!$S14*((1+Projects!$T$14)^('Cash Flow - Each Project'!AP$3-'Initial Setup'!$F$43)),0)</f>
        <v>0</v>
      </c>
      <c r="AQ141" s="123">
        <f>IF(AND(Projects!$I14&lt;='Cash Flow - Each Project'!AQ$3,Projects!$W$14&gt;='Cash Flow - Each Project'!AQ$3),Projects!$S14*((1+Projects!$T$14)^('Cash Flow - Each Project'!AQ$3-'Initial Setup'!$F$43)),0)</f>
        <v>0</v>
      </c>
      <c r="AR141" s="123">
        <f>IF(AND(Projects!$I14&lt;='Cash Flow - Each Project'!AR$3,Projects!$W$14&gt;='Cash Flow - Each Project'!AR$3),Projects!$S14*((1+Projects!$T$14)^('Cash Flow - Each Project'!AR$3-'Initial Setup'!$F$43)),0)</f>
        <v>0</v>
      </c>
      <c r="AS141" s="123">
        <f>IF(AND(Projects!$I14&lt;='Cash Flow - Each Project'!AS$3,Projects!$W$14&gt;='Cash Flow - Each Project'!AS$3),Projects!$S14*((1+Projects!$T$14)^('Cash Flow - Each Project'!AS$3-'Initial Setup'!$F$43)),0)</f>
        <v>0</v>
      </c>
      <c r="AT141" s="123">
        <f>IF(AND(Projects!$I14&lt;='Cash Flow - Each Project'!AT$3,Projects!$W$14&gt;='Cash Flow - Each Project'!AT$3),Projects!$S14*((1+Projects!$T$14)^('Cash Flow - Each Project'!AT$3-'Initial Setup'!$F$43)),0)</f>
        <v>0</v>
      </c>
      <c r="AU141" s="123">
        <f>IF(AND(Projects!$I14&lt;='Cash Flow - Each Project'!AU$3,Projects!$W$14&gt;='Cash Flow - Each Project'!AU$3),Projects!$S14*((1+Projects!$T$14)^('Cash Flow - Each Project'!AU$3-'Initial Setup'!$F$43)),0)</f>
        <v>0</v>
      </c>
      <c r="AV141" s="123">
        <f>IF(AND(Projects!$I14&lt;='Cash Flow - Each Project'!AV$3,Projects!$W$14&gt;='Cash Flow - Each Project'!AV$3),Projects!$S14*((1+Projects!$T$14)^('Cash Flow - Each Project'!AV$3-'Initial Setup'!$F$43)),0)</f>
        <v>0</v>
      </c>
      <c r="AW141" s="123">
        <f>IF(AND(Projects!$I14&lt;='Cash Flow - Each Project'!AW$3,Projects!$W$14&gt;='Cash Flow - Each Project'!AW$3),Projects!$S14*((1+Projects!$T$14)^('Cash Flow - Each Project'!AW$3-'Initial Setup'!$F$43)),0)</f>
        <v>0</v>
      </c>
      <c r="AX141" s="123">
        <f>IF(AND(Projects!$I14&lt;='Cash Flow - Each Project'!AX$3,Projects!$W$14&gt;='Cash Flow - Each Project'!AX$3),Projects!$S14*((1+Projects!$T$14)^('Cash Flow - Each Project'!AX$3-'Initial Setup'!$F$43)),0)</f>
        <v>0</v>
      </c>
    </row>
    <row r="142" spans="1:50" outlineLevel="1" x14ac:dyDescent="0.25">
      <c r="A142" s="18"/>
      <c r="B142" s="145"/>
      <c r="C142" s="194" t="s">
        <v>5</v>
      </c>
      <c r="D142" s="195"/>
      <c r="E142" s="108">
        <f t="shared" ref="E142:W142" si="871">E141-E143</f>
        <v>0</v>
      </c>
      <c r="F142" s="108">
        <f t="shared" si="871"/>
        <v>0</v>
      </c>
      <c r="G142" s="108">
        <f t="shared" si="871"/>
        <v>0</v>
      </c>
      <c r="H142" s="108">
        <f t="shared" si="871"/>
        <v>0</v>
      </c>
      <c r="I142" s="108">
        <f t="shared" si="871"/>
        <v>0</v>
      </c>
      <c r="J142" s="108">
        <f t="shared" si="871"/>
        <v>0</v>
      </c>
      <c r="K142" s="108">
        <f t="shared" si="871"/>
        <v>0</v>
      </c>
      <c r="L142" s="108">
        <f t="shared" si="871"/>
        <v>0</v>
      </c>
      <c r="M142" s="108">
        <f t="shared" si="871"/>
        <v>0</v>
      </c>
      <c r="N142" s="108">
        <f t="shared" si="871"/>
        <v>0</v>
      </c>
      <c r="O142" s="108">
        <f t="shared" si="871"/>
        <v>0</v>
      </c>
      <c r="P142" s="108">
        <f t="shared" si="871"/>
        <v>0</v>
      </c>
      <c r="Q142" s="108">
        <f t="shared" si="871"/>
        <v>0</v>
      </c>
      <c r="R142" s="108">
        <f t="shared" si="871"/>
        <v>0</v>
      </c>
      <c r="S142" s="108">
        <f t="shared" si="871"/>
        <v>0</v>
      </c>
      <c r="T142" s="108">
        <f t="shared" si="871"/>
        <v>0</v>
      </c>
      <c r="U142" s="108">
        <f t="shared" si="871"/>
        <v>0</v>
      </c>
      <c r="V142" s="108">
        <f t="shared" si="871"/>
        <v>0</v>
      </c>
      <c r="W142" s="108">
        <f t="shared" si="871"/>
        <v>0</v>
      </c>
      <c r="X142" s="25">
        <f t="shared" ref="X142:AN142" si="872">X141-X143</f>
        <v>0</v>
      </c>
      <c r="Y142" s="123">
        <f t="shared" si="872"/>
        <v>0</v>
      </c>
      <c r="Z142" s="123">
        <f t="shared" si="872"/>
        <v>0</v>
      </c>
      <c r="AA142" s="123">
        <f t="shared" si="872"/>
        <v>0</v>
      </c>
      <c r="AB142" s="123">
        <f t="shared" si="872"/>
        <v>0</v>
      </c>
      <c r="AC142" s="123">
        <f t="shared" si="872"/>
        <v>0</v>
      </c>
      <c r="AD142" s="123">
        <f t="shared" si="872"/>
        <v>0</v>
      </c>
      <c r="AE142" s="123">
        <f t="shared" si="872"/>
        <v>0</v>
      </c>
      <c r="AF142" s="123">
        <f t="shared" si="872"/>
        <v>0</v>
      </c>
      <c r="AG142" s="123">
        <f t="shared" si="872"/>
        <v>0</v>
      </c>
      <c r="AH142" s="123">
        <f t="shared" si="872"/>
        <v>0</v>
      </c>
      <c r="AI142" s="123">
        <f t="shared" si="872"/>
        <v>0</v>
      </c>
      <c r="AJ142" s="123">
        <f t="shared" si="872"/>
        <v>0</v>
      </c>
      <c r="AK142" s="123">
        <f t="shared" si="872"/>
        <v>0</v>
      </c>
      <c r="AL142" s="123">
        <f t="shared" si="872"/>
        <v>0</v>
      </c>
      <c r="AM142" s="123">
        <f t="shared" si="872"/>
        <v>0</v>
      </c>
      <c r="AN142" s="123">
        <f t="shared" si="872"/>
        <v>0</v>
      </c>
      <c r="AO142" s="123">
        <f t="shared" ref="AO142:AX142" si="873">AO141-AO143</f>
        <v>0</v>
      </c>
      <c r="AP142" s="123">
        <f t="shared" si="873"/>
        <v>0</v>
      </c>
      <c r="AQ142" s="123">
        <f t="shared" si="873"/>
        <v>0</v>
      </c>
      <c r="AR142" s="123">
        <f t="shared" si="873"/>
        <v>0</v>
      </c>
      <c r="AS142" s="123">
        <f t="shared" si="873"/>
        <v>0</v>
      </c>
      <c r="AT142" s="123">
        <f t="shared" si="873"/>
        <v>0</v>
      </c>
      <c r="AU142" s="123">
        <f t="shared" si="873"/>
        <v>0</v>
      </c>
      <c r="AV142" s="123">
        <f t="shared" si="873"/>
        <v>0</v>
      </c>
      <c r="AW142" s="123">
        <f t="shared" si="873"/>
        <v>0</v>
      </c>
      <c r="AX142" s="123">
        <f t="shared" si="873"/>
        <v>0</v>
      </c>
    </row>
    <row r="143" spans="1:50" outlineLevel="1" x14ac:dyDescent="0.25">
      <c r="A143" s="18"/>
      <c r="B143" s="145"/>
      <c r="C143" s="194" t="s">
        <v>95</v>
      </c>
      <c r="D143" s="195"/>
      <c r="E143" s="107">
        <f>IFERROR((E141*Projects!$R$14*((1-Projects!$Y$14)^(E$3-Projects!$I$14)))*VLOOKUP(Projects!$H$14,'Initial Setup'!$E$46:$L$51,8,0),0)</f>
        <v>0</v>
      </c>
      <c r="F143" s="107">
        <f>IFERROR((F141*Projects!$R$14*((1-Projects!$Y$14)^(F$3-Projects!$I$14)))*VLOOKUP(Projects!$H$14,'Initial Setup'!$E$46:$L$51,8,0),0)</f>
        <v>0</v>
      </c>
      <c r="G143" s="107">
        <f>IFERROR((G141*Projects!$R$14*((1-Projects!$Y$14)^(G$3-Projects!$I$14)))*VLOOKUP(Projects!$H$14,'Initial Setup'!$E$46:$L$51,8,0),0)</f>
        <v>0</v>
      </c>
      <c r="H143" s="107">
        <f>IFERROR((H141*Projects!$R$14*((1-Projects!$Y$14)^(H$3-Projects!$I$14)))*VLOOKUP(Projects!$H$14,'Initial Setup'!$E$46:$L$51,8,0),0)</f>
        <v>0</v>
      </c>
      <c r="I143" s="107">
        <f>IFERROR((I141*Projects!$R$14*((1-Projects!$Y$14)^(I$3-Projects!$I$14)))*VLOOKUP(Projects!$H$14,'Initial Setup'!$E$46:$L$51,8,0),0)</f>
        <v>0</v>
      </c>
      <c r="J143" s="107">
        <f>IFERROR((J141*Projects!$R$14*((1-Projects!$Y$14)^(J$3-Projects!$I$14)))*VLOOKUP(Projects!$H$14,'Initial Setup'!$E$46:$L$51,8,0),0)</f>
        <v>0</v>
      </c>
      <c r="K143" s="107">
        <f>IFERROR((K141*Projects!$R$14*((1-Projects!$Y$14)^(K$3-Projects!$I$14)))*VLOOKUP(Projects!$H$14,'Initial Setup'!$E$46:$L$51,8,0),0)</f>
        <v>0</v>
      </c>
      <c r="L143" s="107">
        <f>IFERROR((L141*Projects!$R$14*((1-Projects!$Y$14)^(L$3-Projects!$I$14)))*VLOOKUP(Projects!$H$14,'Initial Setup'!$E$46:$L$51,8,0),0)</f>
        <v>0</v>
      </c>
      <c r="M143" s="107">
        <f>IFERROR((M141*Projects!$R$14*((1-Projects!$Y$14)^(M$3-Projects!$I$14)))*VLOOKUP(Projects!$H$14,'Initial Setup'!$E$46:$L$51,8,0),0)</f>
        <v>0</v>
      </c>
      <c r="N143" s="107">
        <f>IFERROR((N141*Projects!$R$14*((1-Projects!$Y$14)^(N$3-Projects!$I$14)))*VLOOKUP(Projects!$H$14,'Initial Setup'!$E$46:$L$51,8,0),0)</f>
        <v>0</v>
      </c>
      <c r="O143" s="107">
        <f>IFERROR((O141*Projects!$R$14*((1-Projects!$Y$14)^(O$3-Projects!$I$14)))*VLOOKUP(Projects!$H$14,'Initial Setup'!$E$46:$L$51,8,0),0)</f>
        <v>0</v>
      </c>
      <c r="P143" s="107">
        <f>IFERROR((P141*Projects!$R$14*((1-Projects!$Y$14)^(P$3-Projects!$I$14)))*VLOOKUP(Projects!$H$14,'Initial Setup'!$E$46:$L$51,8,0),0)</f>
        <v>0</v>
      </c>
      <c r="Q143" s="107">
        <f>IFERROR((Q141*Projects!$R$14*((1-Projects!$Y$14)^(Q$3-Projects!$I$14)))*VLOOKUP(Projects!$H$14,'Initial Setup'!$E$46:$L$51,8,0),0)</f>
        <v>0</v>
      </c>
      <c r="R143" s="107">
        <f>IFERROR((R141*Projects!$R$14*((1-Projects!$Y$14)^(R$3-Projects!$I$14)))*VLOOKUP(Projects!$H$14,'Initial Setup'!$E$46:$L$51,8,0),0)</f>
        <v>0</v>
      </c>
      <c r="S143" s="107">
        <f>IFERROR((S141*Projects!$R$14*((1-Projects!$Y$14)^(S$3-Projects!$I$14)))*VLOOKUP(Projects!$H$14,'Initial Setup'!$E$46:$L$51,8,0),0)</f>
        <v>0</v>
      </c>
      <c r="T143" s="107">
        <f>IFERROR((T141*Projects!$R$14*((1-Projects!$Y$14)^(T$3-Projects!$I$14)))*VLOOKUP(Projects!$H$14,'Initial Setup'!$E$46:$L$51,8,0),0)</f>
        <v>0</v>
      </c>
      <c r="U143" s="107">
        <f>IFERROR((U141*Projects!$R$14*((1-Projects!$Y$14)^(U$3-Projects!$I$14)))*VLOOKUP(Projects!$H$14,'Initial Setup'!$E$46:$L$51,8,0),0)</f>
        <v>0</v>
      </c>
      <c r="V143" s="107">
        <f>IFERROR((V141*Projects!$R$14*((1-Projects!$Y$14)^(V$3-Projects!$I$14)))*VLOOKUP(Projects!$H$14,'Initial Setup'!$E$46:$L$51,8,0),0)</f>
        <v>0</v>
      </c>
      <c r="W143" s="107">
        <f>IFERROR((W141*Projects!$R$14*((1-Projects!$Y$14)^(W$3-Projects!$I$14)))*VLOOKUP(Projects!$H$14,'Initial Setup'!$E$46:$L$51,8,0),0)</f>
        <v>0</v>
      </c>
      <c r="X143" s="45">
        <f>IFERROR((X141*Projects!$R$14*((1-Projects!$Y$14)^(X$3-Projects!$I$14)))*VLOOKUP(Projects!$H$14,'Initial Setup'!$E$46:$L$51,8,0),0)</f>
        <v>0</v>
      </c>
      <c r="Y143" s="123">
        <f>IFERROR((Y141*Projects!$R$14*((1-Projects!$Y$14)^(Y$3-Projects!$I$14)))*VLOOKUP(Projects!$H$14,'Initial Setup'!$E$46:$L$51,8,0),0)</f>
        <v>0</v>
      </c>
      <c r="Z143" s="123">
        <f>IFERROR((Z141*Projects!$R$14*((1-Projects!$Y$14)^(Z$3-Projects!$I$14)))*VLOOKUP(Projects!$H$14,'Initial Setup'!$E$46:$L$51,8,0),0)</f>
        <v>0</v>
      </c>
      <c r="AA143" s="123">
        <f>IFERROR((AA141*Projects!$R$14*((1-Projects!$Y$14)^(AA$3-Projects!$I$14)))*VLOOKUP(Projects!$H$14,'Initial Setup'!$E$46:$L$51,8,0),0)</f>
        <v>0</v>
      </c>
      <c r="AB143" s="123">
        <f>IFERROR((AB141*Projects!$R$14*((1-Projects!$Y$14)^(AB$3-Projects!$I$14)))*VLOOKUP(Projects!$H$14,'Initial Setup'!$E$46:$L$51,8,0),0)</f>
        <v>0</v>
      </c>
      <c r="AC143" s="123">
        <f>IFERROR((AC141*Projects!$R$14*((1-Projects!$Y$14)^(AC$3-Projects!$I$14)))*VLOOKUP(Projects!$H$14,'Initial Setup'!$E$46:$L$51,8,0),0)</f>
        <v>0</v>
      </c>
      <c r="AD143" s="123">
        <f>IFERROR((AD141*Projects!$R$14*((1-Projects!$Y$14)^(AD$3-Projects!$I$14)))*VLOOKUP(Projects!$H$14,'Initial Setup'!$E$46:$L$51,8,0),0)</f>
        <v>0</v>
      </c>
      <c r="AE143" s="123">
        <f>IFERROR((AE141*Projects!$R$14*((1-Projects!$Y$14)^(AE$3-Projects!$I$14)))*VLOOKUP(Projects!$H$14,'Initial Setup'!$E$46:$L$51,8,0),0)</f>
        <v>0</v>
      </c>
      <c r="AF143" s="123">
        <f>IFERROR((AF141*Projects!$R$14*((1-Projects!$Y$14)^(AF$3-Projects!$I$14)))*VLOOKUP(Projects!$H$14,'Initial Setup'!$E$46:$L$51,8,0),0)</f>
        <v>0</v>
      </c>
      <c r="AG143" s="123">
        <f>IFERROR((AG141*Projects!$R$14*((1-Projects!$Y$14)^(AG$3-Projects!$I$14)))*VLOOKUP(Projects!$H$14,'Initial Setup'!$E$46:$L$51,8,0),0)</f>
        <v>0</v>
      </c>
      <c r="AH143" s="123">
        <f>IFERROR((AH141*Projects!$R$14*((1-Projects!$Y$14)^(AH$3-Projects!$I$14)))*VLOOKUP(Projects!$H$14,'Initial Setup'!$E$46:$L$51,8,0),0)</f>
        <v>0</v>
      </c>
      <c r="AI143" s="123">
        <f>IFERROR((AI141*Projects!$R$14*((1-Projects!$Y$14)^(AI$3-Projects!$I$14)))*VLOOKUP(Projects!$H$14,'Initial Setup'!$E$46:$L$51,8,0),0)</f>
        <v>0</v>
      </c>
      <c r="AJ143" s="123">
        <f>IFERROR((AJ141*Projects!$R$14*((1-Projects!$Y$14)^(AJ$3-Projects!$I$14)))*VLOOKUP(Projects!$H$14,'Initial Setup'!$E$46:$L$51,8,0),0)</f>
        <v>0</v>
      </c>
      <c r="AK143" s="123">
        <f>IFERROR((AK141*Projects!$R$14*((1-Projects!$Y$14)^(AK$3-Projects!$I$14)))*VLOOKUP(Projects!$H$14,'Initial Setup'!$E$46:$L$51,8,0),0)</f>
        <v>0</v>
      </c>
      <c r="AL143" s="123">
        <f>IFERROR((AL141*Projects!$R$14*((1-Projects!$Y$14)^(AL$3-Projects!$I$14)))*VLOOKUP(Projects!$H$14,'Initial Setup'!$E$46:$L$51,8,0),0)</f>
        <v>0</v>
      </c>
      <c r="AM143" s="123">
        <f>IFERROR((AM141*Projects!$R$14*((1-Projects!$Y$14)^(AM$3-Projects!$I$14)))*VLOOKUP(Projects!$H$14,'Initial Setup'!$E$46:$L$51,8,0),0)</f>
        <v>0</v>
      </c>
      <c r="AN143" s="123">
        <f>IFERROR((AN141*Projects!$R$14*((1-Projects!$Y$14)^(AN$3-Projects!$I$14)))*VLOOKUP(Projects!$H$14,'Initial Setup'!$E$46:$L$51,8,0),0)</f>
        <v>0</v>
      </c>
      <c r="AO143" s="123">
        <f>IFERROR((AO141*Projects!$R$14*((1-Projects!$Y$14)^(AO$3-Projects!$I$14)))*VLOOKUP(Projects!$H$14,'Initial Setup'!$E$46:$L$51,8,0),0)</f>
        <v>0</v>
      </c>
      <c r="AP143" s="123">
        <f>IFERROR((AP141*Projects!$R$14*((1-Projects!$Y$14)^(AP$3-Projects!$I$14)))*VLOOKUP(Projects!$H$14,'Initial Setup'!$E$46:$L$51,8,0),0)</f>
        <v>0</v>
      </c>
      <c r="AQ143" s="123">
        <f>IFERROR((AQ141*Projects!$R$14*((1-Projects!$Y$14)^(AQ$3-Projects!$I$14)))*VLOOKUP(Projects!$H$14,'Initial Setup'!$E$46:$L$51,8,0),0)</f>
        <v>0</v>
      </c>
      <c r="AR143" s="123">
        <f>IFERROR((AR141*Projects!$R$14*((1-Projects!$Y$14)^(AR$3-Projects!$I$14)))*VLOOKUP(Projects!$H$14,'Initial Setup'!$E$46:$L$51,8,0),0)</f>
        <v>0</v>
      </c>
      <c r="AS143" s="123">
        <f>IFERROR((AS141*Projects!$R$14*((1-Projects!$Y$14)^(AS$3-Projects!$I$14)))*VLOOKUP(Projects!$H$14,'Initial Setup'!$E$46:$L$51,8,0),0)</f>
        <v>0</v>
      </c>
      <c r="AT143" s="123">
        <f>IFERROR((AT141*Projects!$R$14*((1-Projects!$Y$14)^(AT$3-Projects!$I$14)))*VLOOKUP(Projects!$H$14,'Initial Setup'!$E$46:$L$51,8,0),0)</f>
        <v>0</v>
      </c>
      <c r="AU143" s="123">
        <f>IFERROR((AU141*Projects!$R$14*((1-Projects!$Y$14)^(AU$3-Projects!$I$14)))*VLOOKUP(Projects!$H$14,'Initial Setup'!$E$46:$L$51,8,0),0)</f>
        <v>0</v>
      </c>
      <c r="AV143" s="123">
        <f>IFERROR((AV141*Projects!$R$14*((1-Projects!$Y$14)^(AV$3-Projects!$I$14)))*VLOOKUP(Projects!$H$14,'Initial Setup'!$E$46:$L$51,8,0),0)</f>
        <v>0</v>
      </c>
      <c r="AW143" s="123">
        <f>IFERROR((AW141*Projects!$R$14*((1-Projects!$Y$14)^(AW$3-Projects!$I$14)))*VLOOKUP(Projects!$H$14,'Initial Setup'!$E$46:$L$51,8,0),0)</f>
        <v>0</v>
      </c>
      <c r="AX143" s="123">
        <f>IFERROR((AX141*Projects!$R$14*((1-Projects!$Y$14)^(AX$3-Projects!$I$14)))*VLOOKUP(Projects!$H$14,'Initial Setup'!$E$46:$L$51,8,0),0)</f>
        <v>0</v>
      </c>
    </row>
    <row r="144" spans="1:50" ht="6" customHeight="1" outlineLevel="1" x14ac:dyDescent="0.25">
      <c r="A144" s="18"/>
      <c r="B144" s="145"/>
      <c r="C144" s="18"/>
      <c r="D144" s="18"/>
      <c r="E144" s="51"/>
      <c r="F144" s="50"/>
      <c r="G144" s="50"/>
      <c r="H144" s="50"/>
      <c r="I144" s="50"/>
      <c r="J144" s="50"/>
      <c r="K144" s="50"/>
      <c r="L144" s="50"/>
      <c r="M144" s="50"/>
      <c r="N144" s="50"/>
      <c r="O144" s="50"/>
      <c r="P144" s="50"/>
      <c r="Q144" s="50"/>
      <c r="R144" s="50"/>
      <c r="S144" s="50"/>
      <c r="T144" s="50"/>
      <c r="U144" s="50"/>
      <c r="V144" s="50"/>
      <c r="W144" s="50"/>
      <c r="X144" s="50"/>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row>
    <row r="145" spans="1:50" outlineLevel="1" x14ac:dyDescent="0.25">
      <c r="A145" s="18"/>
      <c r="B145" s="145"/>
      <c r="C145" s="23" t="str">
        <f>"AEC Reinvested ("&amp;TEXT(Projects!U14,"0%")&amp;" → "&amp;TEXT(Projects!V14,"0%")&amp;")"</f>
        <v>AEC Reinvested (0% → 0%)</v>
      </c>
      <c r="D145" s="104" t="s">
        <v>23</v>
      </c>
      <c r="E145" s="41">
        <f>MIN(E143*Projects!$U$14,IF(AND(IF(AND(E143*IF(D154&lt;=0,Projects!$U$14,Projects!$V$14)&gt;ABS(D154),D154&lt;0),MAX((D154*-1)-D148+0.001,E143*Projects!$V$14),E143*IF(D154&lt;=0,Projects!$U$14,Projects!$V$14))&lt;ABS(E148),E148&lt;0),ABS(E148),IF(AND(E143*IF(D154&lt;=0,Projects!$U$14,Projects!$V$14)&gt;ABS(D154),D154&lt;0),MAX((D154*-1)-D148+0.001,E143*Projects!$V$14),E143*IF(D154&lt;=0,Projects!$U$14,Projects!$V$14))))</f>
        <v>0</v>
      </c>
      <c r="F145" s="41">
        <f>MIN(F143*Projects!$U$14,IF(AND(IF(AND(F143*IF(E154&lt;=0,Projects!$U$14,Projects!$V$14)&gt;ABS(E154),E154&lt;0),MAX((E154*-1)-E148+0.001,F143*Projects!$V$14),F143*IF(E154&lt;=0,Projects!$U$14,Projects!$V$14))&lt;ABS(F148),F148&lt;0),ABS(F148),IF(AND(F143*IF(E154&lt;=0,Projects!$U$14,Projects!$V$14)&gt;ABS(E154),E154&lt;0),MAX((E154*-1)-E148+0.001,F143*Projects!$V$14),F143*IF(E154&lt;=0,Projects!$U$14,Projects!$V$14))))</f>
        <v>0</v>
      </c>
      <c r="G145" s="41">
        <f>MIN(G143*Projects!$U$14,IF(AND(IF(AND(G143*IF(F154&lt;=0,Projects!$U$14,Projects!$V$14)&gt;ABS(F154),F154&lt;0),MAX((F154*-1)-F148+0.001,G143*Projects!$V$14),G143*IF(F154&lt;=0,Projects!$U$14,Projects!$V$14))&lt;ABS(G148),G148&lt;0),ABS(G148),IF(AND(G143*IF(F154&lt;=0,Projects!$U$14,Projects!$V$14)&gt;ABS(F154),F154&lt;0),MAX((F154*-1)-F148+0.001,G143*Projects!$V$14),G143*IF(F154&lt;=0,Projects!$U$14,Projects!$V$14))))</f>
        <v>0</v>
      </c>
      <c r="H145" s="41">
        <f>MIN(H143*Projects!$U$14,IF(AND(IF(AND(H143*IF(G154&lt;=0,Projects!$U$14,Projects!$V$14)&gt;ABS(G154),G154&lt;0),MAX((G154*-1)-G148+0.001,H143*Projects!$V$14),H143*IF(G154&lt;=0,Projects!$U$14,Projects!$V$14))&lt;ABS(H148),H148&lt;0),ABS(H148),IF(AND(H143*IF(G154&lt;=0,Projects!$U$14,Projects!$V$14)&gt;ABS(G154),G154&lt;0),MAX((G154*-1)-G148+0.001,H143*Projects!$V$14),H143*IF(G154&lt;=0,Projects!$U$14,Projects!$V$14))))</f>
        <v>0</v>
      </c>
      <c r="I145" s="41">
        <f>MIN(I143*Projects!$U$14,IF(AND(IF(AND(I143*IF(H154&lt;=0,Projects!$U$14,Projects!$V$14)&gt;ABS(H154),H154&lt;0),MAX((H154*-1)-H148+0.001,I143*Projects!$V$14),I143*IF(H154&lt;=0,Projects!$U$14,Projects!$V$14))&lt;ABS(I148),I148&lt;0),ABS(I148),IF(AND(I143*IF(H154&lt;=0,Projects!$U$14,Projects!$V$14)&gt;ABS(H154),H154&lt;0),MAX((H154*-1)-H148+0.001,I143*Projects!$V$14),I143*IF(H154&lt;=0,Projects!$U$14,Projects!$V$14))))</f>
        <v>0</v>
      </c>
      <c r="J145" s="41">
        <f>MIN(J143*Projects!$U$14,IF(AND(IF(AND(J143*IF(I154&lt;=0,Projects!$U$14,Projects!$V$14)&gt;ABS(I154),I154&lt;0),MAX((I154*-1)-I148+0.001,J143*Projects!$V$14),J143*IF(I154&lt;=0,Projects!$U$14,Projects!$V$14))&lt;ABS(J148),J148&lt;0),ABS(J148),IF(AND(J143*IF(I154&lt;=0,Projects!$U$14,Projects!$V$14)&gt;ABS(I154),I154&lt;0),MAX((I154*-1)-I148+0.001,J143*Projects!$V$14),J143*IF(I154&lt;=0,Projects!$U$14,Projects!$V$14))))</f>
        <v>0</v>
      </c>
      <c r="K145" s="41">
        <f>MIN(K143*Projects!$U$14,IF(AND(IF(AND(K143*IF(J154&lt;=0,Projects!$U$14,Projects!$V$14)&gt;ABS(J154),J154&lt;0),MAX((J154*-1)-J148+0.001,K143*Projects!$V$14),K143*IF(J154&lt;=0,Projects!$U$14,Projects!$V$14))&lt;ABS(K148),K148&lt;0),ABS(K148),IF(AND(K143*IF(J154&lt;=0,Projects!$U$14,Projects!$V$14)&gt;ABS(J154),J154&lt;0),MAX((J154*-1)-J148+0.001,K143*Projects!$V$14),K143*IF(J154&lt;=0,Projects!$U$14,Projects!$V$14))))</f>
        <v>0</v>
      </c>
      <c r="L145" s="41">
        <f>MIN(L143*Projects!$U$14,IF(AND(IF(AND(L143*IF(K154&lt;=0,Projects!$U$14,Projects!$V$14)&gt;ABS(K154),K154&lt;0),MAX((K154*-1)-K148+0.001,L143*Projects!$V$14),L143*IF(K154&lt;=0,Projects!$U$14,Projects!$V$14))&lt;ABS(L148),L148&lt;0),ABS(L148),IF(AND(L143*IF(K154&lt;=0,Projects!$U$14,Projects!$V$14)&gt;ABS(K154),K154&lt;0),MAX((K154*-1)-K148+0.001,L143*Projects!$V$14),L143*IF(K154&lt;=0,Projects!$U$14,Projects!$V$14))))</f>
        <v>0</v>
      </c>
      <c r="M145" s="41">
        <f>MIN(M143*Projects!$U$14,IF(AND(IF(AND(M143*IF(L154&lt;=0,Projects!$U$14,Projects!$V$14)&gt;ABS(L154),L154&lt;0),MAX((L154*-1)-L148+0.001,M143*Projects!$V$14),M143*IF(L154&lt;=0,Projects!$U$14,Projects!$V$14))&lt;ABS(M148),M148&lt;0),ABS(M148),IF(AND(M143*IF(L154&lt;=0,Projects!$U$14,Projects!$V$14)&gt;ABS(L154),L154&lt;0),MAX((L154*-1)-L148+0.001,M143*Projects!$V$14),M143*IF(L154&lt;=0,Projects!$U$14,Projects!$V$14))))</f>
        <v>0</v>
      </c>
      <c r="N145" s="41">
        <f>MIN(N143*Projects!$U$14,IF(AND(IF(AND(N143*IF(M154&lt;=0,Projects!$U$14,Projects!$V$14)&gt;ABS(M154),M154&lt;0),MAX((M154*-1)-M148+0.001,N143*Projects!$V$14),N143*IF(M154&lt;=0,Projects!$U$14,Projects!$V$14))&lt;ABS(N148),N148&lt;0),ABS(N148),IF(AND(N143*IF(M154&lt;=0,Projects!$U$14,Projects!$V$14)&gt;ABS(M154),M154&lt;0),MAX((M154*-1)-M148+0.001,N143*Projects!$V$14),N143*IF(M154&lt;=0,Projects!$U$14,Projects!$V$14))))</f>
        <v>0</v>
      </c>
      <c r="O145" s="41">
        <f>MIN(O143*Projects!$U$14,IF(AND(IF(AND(O143*IF(N154&lt;=0,Projects!$U$14,Projects!$V$14)&gt;ABS(N154),N154&lt;0),MAX((N154*-1)-N148+0.001,O143*Projects!$V$14),O143*IF(N154&lt;=0,Projects!$U$14,Projects!$V$14))&lt;ABS(O148),O148&lt;0),ABS(O148),IF(AND(O143*IF(N154&lt;=0,Projects!$U$14,Projects!$V$14)&gt;ABS(N154),N154&lt;0),MAX((N154*-1)-N148+0.001,O143*Projects!$V$14),O143*IF(N154&lt;=0,Projects!$U$14,Projects!$V$14))))</f>
        <v>0</v>
      </c>
      <c r="P145" s="41">
        <f>MIN(P143*Projects!$U$14,IF(AND(IF(AND(P143*IF(O154&lt;=0,Projects!$U$14,Projects!$V$14)&gt;ABS(O154),O154&lt;0),MAX((O154*-1)-O148+0.001,P143*Projects!$V$14),P143*IF(O154&lt;=0,Projects!$U$14,Projects!$V$14))&lt;ABS(P148),P148&lt;0),ABS(P148),IF(AND(P143*IF(O154&lt;=0,Projects!$U$14,Projects!$V$14)&gt;ABS(O154),O154&lt;0),MAX((O154*-1)-O148+0.001,P143*Projects!$V$14),P143*IF(O154&lt;=0,Projects!$U$14,Projects!$V$14))))</f>
        <v>0</v>
      </c>
      <c r="Q145" s="41">
        <f>MIN(Q143*Projects!$U$14,IF(AND(IF(AND(Q143*IF(P154&lt;=0,Projects!$U$14,Projects!$V$14)&gt;ABS(P154),P154&lt;0),MAX((P154*-1)-P148+0.001,Q143*Projects!$V$14),Q143*IF(P154&lt;=0,Projects!$U$14,Projects!$V$14))&lt;ABS(Q148),Q148&lt;0),ABS(Q148),IF(AND(Q143*IF(P154&lt;=0,Projects!$U$14,Projects!$V$14)&gt;ABS(P154),P154&lt;0),MAX((P154*-1)-P148+0.001,Q143*Projects!$V$14),Q143*IF(P154&lt;=0,Projects!$U$14,Projects!$V$14))))</f>
        <v>0</v>
      </c>
      <c r="R145" s="41">
        <f>MIN(R143*Projects!$U$14,IF(AND(IF(AND(R143*IF(Q154&lt;=0,Projects!$U$14,Projects!$V$14)&gt;ABS(Q154),Q154&lt;0),MAX((Q154*-1)-Q148+0.001,R143*Projects!$V$14),R143*IF(Q154&lt;=0,Projects!$U$14,Projects!$V$14))&lt;ABS(R148),R148&lt;0),ABS(R148),IF(AND(R143*IF(Q154&lt;=0,Projects!$U$14,Projects!$V$14)&gt;ABS(Q154),Q154&lt;0),MAX((Q154*-1)-Q148+0.001,R143*Projects!$V$14),R143*IF(Q154&lt;=0,Projects!$U$14,Projects!$V$14))))</f>
        <v>0</v>
      </c>
      <c r="S145" s="41">
        <f>MIN(S143*Projects!$U$14,IF(AND(IF(AND(S143*IF(R154&lt;=0,Projects!$U$14,Projects!$V$14)&gt;ABS(R154),R154&lt;0),MAX((R154*-1)-R148+0.001,S143*Projects!$V$14),S143*IF(R154&lt;=0,Projects!$U$14,Projects!$V$14))&lt;ABS(S148),S148&lt;0),ABS(S148),IF(AND(S143*IF(R154&lt;=0,Projects!$U$14,Projects!$V$14)&gt;ABS(R154),R154&lt;0),MAX((R154*-1)-R148+0.001,S143*Projects!$V$14),S143*IF(R154&lt;=0,Projects!$U$14,Projects!$V$14))))</f>
        <v>0</v>
      </c>
      <c r="T145" s="41">
        <f>MIN(T143*Projects!$U$14,IF(AND(IF(AND(T143*IF(S154&lt;=0,Projects!$U$14,Projects!$V$14)&gt;ABS(S154),S154&lt;0),MAX((S154*-1)-S148+0.001,T143*Projects!$V$14),T143*IF(S154&lt;=0,Projects!$U$14,Projects!$V$14))&lt;ABS(T148),T148&lt;0),ABS(T148),IF(AND(T143*IF(S154&lt;=0,Projects!$U$14,Projects!$V$14)&gt;ABS(S154),S154&lt;0),MAX((S154*-1)-S148+0.001,T143*Projects!$V$14),T143*IF(S154&lt;=0,Projects!$U$14,Projects!$V$14))))</f>
        <v>0</v>
      </c>
      <c r="U145" s="41">
        <f>MIN(U143*Projects!$U$14,IF(AND(IF(AND(U143*IF(T154&lt;=0,Projects!$U$14,Projects!$V$14)&gt;ABS(T154),T154&lt;0),MAX((T154*-1)-T148+0.001,U143*Projects!$V$14),U143*IF(T154&lt;=0,Projects!$U$14,Projects!$V$14))&lt;ABS(U148),U148&lt;0),ABS(U148),IF(AND(U143*IF(T154&lt;=0,Projects!$U$14,Projects!$V$14)&gt;ABS(T154),T154&lt;0),MAX((T154*-1)-T148+0.001,U143*Projects!$V$14),U143*IF(T154&lt;=0,Projects!$U$14,Projects!$V$14))))</f>
        <v>0</v>
      </c>
      <c r="V145" s="41">
        <f>MIN(V143*Projects!$U$14,IF(AND(IF(AND(V143*IF(U154&lt;=0,Projects!$U$14,Projects!$V$14)&gt;ABS(U154),U154&lt;0),MAX((U154*-1)-U148+0.001,V143*Projects!$V$14),V143*IF(U154&lt;=0,Projects!$U$14,Projects!$V$14))&lt;ABS(V148),V148&lt;0),ABS(V148),IF(AND(V143*IF(U154&lt;=0,Projects!$U$14,Projects!$V$14)&gt;ABS(U154),U154&lt;0),MAX((U154*-1)-U148+0.001,V143*Projects!$V$14),V143*IF(U154&lt;=0,Projects!$U$14,Projects!$V$14))))</f>
        <v>0</v>
      </c>
      <c r="W145" s="41">
        <f>MIN(W143*Projects!$U$14,IF(AND(IF(AND(W143*IF(V154&lt;=0,Projects!$U$14,Projects!$V$14)&gt;ABS(V154),V154&lt;0),MAX((V154*-1)-V148+0.001,W143*Projects!$V$14),W143*IF(V154&lt;=0,Projects!$U$14,Projects!$V$14))&lt;ABS(W148),W148&lt;0),ABS(W148),IF(AND(W143*IF(V154&lt;=0,Projects!$U$14,Projects!$V$14)&gt;ABS(V154),V154&lt;0),MAX((V154*-1)-V148+0.001,W143*Projects!$V$14),W143*IF(V154&lt;=0,Projects!$U$14,Projects!$V$14))))</f>
        <v>0</v>
      </c>
      <c r="X145" s="96">
        <f>MIN(X143*Projects!$U$14,IF(AND(IF(AND(X143*IF(W154&lt;=0,Projects!$U$14,Projects!$V$14)&gt;ABS(W154),W154&lt;0),MAX((W154*-1)-W148+0.001,X143*Projects!$V$14),X143*IF(W154&lt;=0,Projects!$U$14,Projects!$V$14))&lt;ABS(X148),X148&lt;0),ABS(X148),IF(AND(X143*IF(W154&lt;=0,Projects!$U$14,Projects!$V$14)&gt;ABS(W154),W154&lt;0),MAX((W154*-1)-W148+0.001,X143*Projects!$V$14),X143*IF(W154&lt;=0,Projects!$U$14,Projects!$V$14))))</f>
        <v>0</v>
      </c>
      <c r="Y145" s="122">
        <f>MIN(Y143*Projects!$U$14,IF(AND(IF(AND(Y143*IF(X154&lt;=0,Projects!$U$14,Projects!$V$14)&gt;ABS(X154),X154&lt;0),MAX((X154*-1)-X148+0.001,Y143*Projects!$V$14),Y143*IF(X154&lt;=0,Projects!$U$14,Projects!$V$14))&lt;ABS(Y148),Y148&lt;0),ABS(Y148),IF(AND(Y143*IF(X154&lt;=0,Projects!$U$14,Projects!$V$14)&gt;ABS(X154),X154&lt;0),MAX((X154*-1)-X148+0.001,Y143*Projects!$V$14),Y143*IF(X154&lt;=0,Projects!$U$14,Projects!$V$14))))</f>
        <v>0</v>
      </c>
      <c r="Z145" s="122">
        <f>MIN(Z143*Projects!$U$14,IF(AND(IF(AND(Z143*IF(Y154&lt;=0,Projects!$U$14,Projects!$V$14)&gt;ABS(Y154),Y154&lt;0),MAX((Y154*-1)-Y148+0.001,Z143*Projects!$V$14),Z143*IF(Y154&lt;=0,Projects!$U$14,Projects!$V$14))&lt;ABS(Z148),Z148&lt;0),ABS(Z148),IF(AND(Z143*IF(Y154&lt;=0,Projects!$U$14,Projects!$V$14)&gt;ABS(Y154),Y154&lt;0),MAX((Y154*-1)-Y148+0.001,Z143*Projects!$V$14),Z143*IF(Y154&lt;=0,Projects!$U$14,Projects!$V$14))))</f>
        <v>0</v>
      </c>
      <c r="AA145" s="122">
        <f>MIN(AA143*Projects!$U$14,IF(AND(IF(AND(AA143*IF(Z154&lt;=0,Projects!$U$14,Projects!$V$14)&gt;ABS(Z154),Z154&lt;0),MAX((Z154*-1)-Z148+0.001,AA143*Projects!$V$14),AA143*IF(Z154&lt;=0,Projects!$U$14,Projects!$V$14))&lt;ABS(AA148),AA148&lt;0),ABS(AA148),IF(AND(AA143*IF(Z154&lt;=0,Projects!$U$14,Projects!$V$14)&gt;ABS(Z154),Z154&lt;0),MAX((Z154*-1)-Z148+0.001,AA143*Projects!$V$14),AA143*IF(Z154&lt;=0,Projects!$U$14,Projects!$V$14))))</f>
        <v>0</v>
      </c>
      <c r="AB145" s="122">
        <f>MIN(AB143*Projects!$U$14,IF(AND(IF(AND(AB143*IF(AA154&lt;=0,Projects!$U$14,Projects!$V$14)&gt;ABS(AA154),AA154&lt;0),MAX((AA154*-1)-AA148+0.001,AB143*Projects!$V$14),AB143*IF(AA154&lt;=0,Projects!$U$14,Projects!$V$14))&lt;ABS(AB148),AB148&lt;0),ABS(AB148),IF(AND(AB143*IF(AA154&lt;=0,Projects!$U$14,Projects!$V$14)&gt;ABS(AA154),AA154&lt;0),MAX((AA154*-1)-AA148+0.001,AB143*Projects!$V$14),AB143*IF(AA154&lt;=0,Projects!$U$14,Projects!$V$14))))</f>
        <v>0</v>
      </c>
      <c r="AC145" s="122">
        <f>MIN(AC143*Projects!$U$14,IF(AND(IF(AND(AC143*IF(AB154&lt;=0,Projects!$U$14,Projects!$V$14)&gt;ABS(AB154),AB154&lt;0),MAX((AB154*-1)-AB148+0.001,AC143*Projects!$V$14),AC143*IF(AB154&lt;=0,Projects!$U$14,Projects!$V$14))&lt;ABS(AC148),AC148&lt;0),ABS(AC148),IF(AND(AC143*IF(AB154&lt;=0,Projects!$U$14,Projects!$V$14)&gt;ABS(AB154),AB154&lt;0),MAX((AB154*-1)-AB148+0.001,AC143*Projects!$V$14),AC143*IF(AB154&lt;=0,Projects!$U$14,Projects!$V$14))))</f>
        <v>0</v>
      </c>
      <c r="AD145" s="122">
        <f>MIN(AD143*Projects!$U$14,IF(AND(IF(AND(AD143*IF(AC154&lt;=0,Projects!$U$14,Projects!$V$14)&gt;ABS(AC154),AC154&lt;0),MAX((AC154*-1)-AC148+0.001,AD143*Projects!$V$14),AD143*IF(AC154&lt;=0,Projects!$U$14,Projects!$V$14))&lt;ABS(AD148),AD148&lt;0),ABS(AD148),IF(AND(AD143*IF(AC154&lt;=0,Projects!$U$14,Projects!$V$14)&gt;ABS(AC154),AC154&lt;0),MAX((AC154*-1)-AC148+0.001,AD143*Projects!$V$14),AD143*IF(AC154&lt;=0,Projects!$U$14,Projects!$V$14))))</f>
        <v>0</v>
      </c>
      <c r="AE145" s="122">
        <f>MIN(AE143*Projects!$U$14,IF(AND(IF(AND(AE143*IF(AD154&lt;=0,Projects!$U$14,Projects!$V$14)&gt;ABS(AD154),AD154&lt;0),MAX((AD154*-1)-AD148+0.001,AE143*Projects!$V$14),AE143*IF(AD154&lt;=0,Projects!$U$14,Projects!$V$14))&lt;ABS(AE148),AE148&lt;0),ABS(AE148),IF(AND(AE143*IF(AD154&lt;=0,Projects!$U$14,Projects!$V$14)&gt;ABS(AD154),AD154&lt;0),MAX((AD154*-1)-AD148+0.001,AE143*Projects!$V$14),AE143*IF(AD154&lt;=0,Projects!$U$14,Projects!$V$14))))</f>
        <v>0</v>
      </c>
      <c r="AF145" s="122">
        <f>MIN(AF143*Projects!$U$14,IF(AND(IF(AND(AF143*IF(AE154&lt;=0,Projects!$U$14,Projects!$V$14)&gt;ABS(AE154),AE154&lt;0),MAX((AE154*-1)-AE148+0.001,AF143*Projects!$V$14),AF143*IF(AE154&lt;=0,Projects!$U$14,Projects!$V$14))&lt;ABS(AF148),AF148&lt;0),ABS(AF148),IF(AND(AF143*IF(AE154&lt;=0,Projects!$U$14,Projects!$V$14)&gt;ABS(AE154),AE154&lt;0),MAX((AE154*-1)-AE148+0.001,AF143*Projects!$V$14),AF143*IF(AE154&lt;=0,Projects!$U$14,Projects!$V$14))))</f>
        <v>0</v>
      </c>
      <c r="AG145" s="122">
        <f>MIN(AG143*Projects!$U$14,IF(AND(IF(AND(AG143*IF(AF154&lt;=0,Projects!$U$14,Projects!$V$14)&gt;ABS(AF154),AF154&lt;0),MAX((AF154*-1)-AF148+0.001,AG143*Projects!$V$14),AG143*IF(AF154&lt;=0,Projects!$U$14,Projects!$V$14))&lt;ABS(AG148),AG148&lt;0),ABS(AG148),IF(AND(AG143*IF(AF154&lt;=0,Projects!$U$14,Projects!$V$14)&gt;ABS(AF154),AF154&lt;0),MAX((AF154*-1)-AF148+0.001,AG143*Projects!$V$14),AG143*IF(AF154&lt;=0,Projects!$U$14,Projects!$V$14))))</f>
        <v>0</v>
      </c>
      <c r="AH145" s="122">
        <f>MIN(AH143*Projects!$U$14,IF(AND(IF(AND(AH143*IF(AG154&lt;=0,Projects!$U$14,Projects!$V$14)&gt;ABS(AG154),AG154&lt;0),MAX((AG154*-1)-AG148+0.001,AH143*Projects!$V$14),AH143*IF(AG154&lt;=0,Projects!$U$14,Projects!$V$14))&lt;ABS(AH148),AH148&lt;0),ABS(AH148),IF(AND(AH143*IF(AG154&lt;=0,Projects!$U$14,Projects!$V$14)&gt;ABS(AG154),AG154&lt;0),MAX((AG154*-1)-AG148+0.001,AH143*Projects!$V$14),AH143*IF(AG154&lt;=0,Projects!$U$14,Projects!$V$14))))</f>
        <v>0</v>
      </c>
      <c r="AI145" s="122">
        <f>MIN(AI143*Projects!$U$14,IF(AND(IF(AND(AI143*IF(AH154&lt;=0,Projects!$U$14,Projects!$V$14)&gt;ABS(AH154),AH154&lt;0),MAX((AH154*-1)-AH148+0.001,AI143*Projects!$V$14),AI143*IF(AH154&lt;=0,Projects!$U$14,Projects!$V$14))&lt;ABS(AI148),AI148&lt;0),ABS(AI148),IF(AND(AI143*IF(AH154&lt;=0,Projects!$U$14,Projects!$V$14)&gt;ABS(AH154),AH154&lt;0),MAX((AH154*-1)-AH148+0.001,AI143*Projects!$V$14),AI143*IF(AH154&lt;=0,Projects!$U$14,Projects!$V$14))))</f>
        <v>0</v>
      </c>
      <c r="AJ145" s="122">
        <f>MIN(AJ143*Projects!$U$14,IF(AND(IF(AND(AJ143*IF(AI154&lt;=0,Projects!$U$14,Projects!$V$14)&gt;ABS(AI154),AI154&lt;0),MAX((AI154*-1)-AI148+0.001,AJ143*Projects!$V$14),AJ143*IF(AI154&lt;=0,Projects!$U$14,Projects!$V$14))&lt;ABS(AJ148),AJ148&lt;0),ABS(AJ148),IF(AND(AJ143*IF(AI154&lt;=0,Projects!$U$14,Projects!$V$14)&gt;ABS(AI154),AI154&lt;0),MAX((AI154*-1)-AI148+0.001,AJ143*Projects!$V$14),AJ143*IF(AI154&lt;=0,Projects!$U$14,Projects!$V$14))))</f>
        <v>0</v>
      </c>
      <c r="AK145" s="122">
        <f>MIN(AK143*Projects!$U$14,IF(AND(IF(AND(AK143*IF(AJ154&lt;=0,Projects!$U$14,Projects!$V$14)&gt;ABS(AJ154),AJ154&lt;0),MAX((AJ154*-1)-AJ148+0.001,AK143*Projects!$V$14),AK143*IF(AJ154&lt;=0,Projects!$U$14,Projects!$V$14))&lt;ABS(AK148),AK148&lt;0),ABS(AK148),IF(AND(AK143*IF(AJ154&lt;=0,Projects!$U$14,Projects!$V$14)&gt;ABS(AJ154),AJ154&lt;0),MAX((AJ154*-1)-AJ148+0.001,AK143*Projects!$V$14),AK143*IF(AJ154&lt;=0,Projects!$U$14,Projects!$V$14))))</f>
        <v>0</v>
      </c>
      <c r="AL145" s="122">
        <f>MIN(AL143*Projects!$U$14,IF(AND(IF(AND(AL143*IF(AK154&lt;=0,Projects!$U$14,Projects!$V$14)&gt;ABS(AK154),AK154&lt;0),MAX((AK154*-1)-AK148+0.001,AL143*Projects!$V$14),AL143*IF(AK154&lt;=0,Projects!$U$14,Projects!$V$14))&lt;ABS(AL148),AL148&lt;0),ABS(AL148),IF(AND(AL143*IF(AK154&lt;=0,Projects!$U$14,Projects!$V$14)&gt;ABS(AK154),AK154&lt;0),MAX((AK154*-1)-AK148+0.001,AL143*Projects!$V$14),AL143*IF(AK154&lt;=0,Projects!$U$14,Projects!$V$14))))</f>
        <v>0</v>
      </c>
      <c r="AM145" s="122">
        <f>MIN(AM143*Projects!$U$14,IF(AND(IF(AND(AM143*IF(AL154&lt;=0,Projects!$U$14,Projects!$V$14)&gt;ABS(AL154),AL154&lt;0),MAX((AL154*-1)-AL148+0.001,AM143*Projects!$V$14),AM143*IF(AL154&lt;=0,Projects!$U$14,Projects!$V$14))&lt;ABS(AM148),AM148&lt;0),ABS(AM148),IF(AND(AM143*IF(AL154&lt;=0,Projects!$U$14,Projects!$V$14)&gt;ABS(AL154),AL154&lt;0),MAX((AL154*-1)-AL148+0.001,AM143*Projects!$V$14),AM143*IF(AL154&lt;=0,Projects!$U$14,Projects!$V$14))))</f>
        <v>0</v>
      </c>
      <c r="AN145" s="122">
        <f>MIN(AN143*Projects!$U$14,IF(AND(IF(AND(AN143*IF(AM154&lt;=0,Projects!$U$14,Projects!$V$14)&gt;ABS(AM154),AM154&lt;0),MAX((AM154*-1)-AM148+0.001,AN143*Projects!$V$14),AN143*IF(AM154&lt;=0,Projects!$U$14,Projects!$V$14))&lt;ABS(AN148),AN148&lt;0),ABS(AN148),IF(AND(AN143*IF(AM154&lt;=0,Projects!$U$14,Projects!$V$14)&gt;ABS(AM154),AM154&lt;0),MAX((AM154*-1)-AM148+0.001,AN143*Projects!$V$14),AN143*IF(AM154&lt;=0,Projects!$U$14,Projects!$V$14))))</f>
        <v>0</v>
      </c>
      <c r="AO145" s="122">
        <f>MIN(AO143*Projects!$U$14,IF(AND(IF(AND(AO143*IF(AN154&lt;=0,Projects!$U$14,Projects!$V$14)&gt;ABS(AN154),AN154&lt;0),MAX((AN154*-1)-AN148+0.001,AO143*Projects!$V$14),AO143*IF(AN154&lt;=0,Projects!$U$14,Projects!$V$14))&lt;ABS(AO148),AO148&lt;0),ABS(AO148),IF(AND(AO143*IF(AN154&lt;=0,Projects!$U$14,Projects!$V$14)&gt;ABS(AN154),AN154&lt;0),MAX((AN154*-1)-AN148+0.001,AO143*Projects!$V$14),AO143*IF(AN154&lt;=0,Projects!$U$14,Projects!$V$14))))</f>
        <v>0</v>
      </c>
      <c r="AP145" s="122">
        <f>MIN(AP143*Projects!$U$14,IF(AND(IF(AND(AP143*IF(AO154&lt;=0,Projects!$U$14,Projects!$V$14)&gt;ABS(AO154),AO154&lt;0),MAX((AO154*-1)-AO148+0.001,AP143*Projects!$V$14),AP143*IF(AO154&lt;=0,Projects!$U$14,Projects!$V$14))&lt;ABS(AP148),AP148&lt;0),ABS(AP148),IF(AND(AP143*IF(AO154&lt;=0,Projects!$U$14,Projects!$V$14)&gt;ABS(AO154),AO154&lt;0),MAX((AO154*-1)-AO148+0.001,AP143*Projects!$V$14),AP143*IF(AO154&lt;=0,Projects!$U$14,Projects!$V$14))))</f>
        <v>0</v>
      </c>
      <c r="AQ145" s="122">
        <f>MIN(AQ143*Projects!$U$14,IF(AND(IF(AND(AQ143*IF(AP154&lt;=0,Projects!$U$14,Projects!$V$14)&gt;ABS(AP154),AP154&lt;0),MAX((AP154*-1)-AP148+0.001,AQ143*Projects!$V$14),AQ143*IF(AP154&lt;=0,Projects!$U$14,Projects!$V$14))&lt;ABS(AQ148),AQ148&lt;0),ABS(AQ148),IF(AND(AQ143*IF(AP154&lt;=0,Projects!$U$14,Projects!$V$14)&gt;ABS(AP154),AP154&lt;0),MAX((AP154*-1)-AP148+0.001,AQ143*Projects!$V$14),AQ143*IF(AP154&lt;=0,Projects!$U$14,Projects!$V$14))))</f>
        <v>0</v>
      </c>
      <c r="AR145" s="122">
        <f>MIN(AR143*Projects!$U$14,IF(AND(IF(AND(AR143*IF(AQ154&lt;=0,Projects!$U$14,Projects!$V$14)&gt;ABS(AQ154),AQ154&lt;0),MAX((AQ154*-1)-AQ148+0.001,AR143*Projects!$V$14),AR143*IF(AQ154&lt;=0,Projects!$U$14,Projects!$V$14))&lt;ABS(AR148),AR148&lt;0),ABS(AR148),IF(AND(AR143*IF(AQ154&lt;=0,Projects!$U$14,Projects!$V$14)&gt;ABS(AQ154),AQ154&lt;0),MAX((AQ154*-1)-AQ148+0.001,AR143*Projects!$V$14),AR143*IF(AQ154&lt;=0,Projects!$U$14,Projects!$V$14))))</f>
        <v>0</v>
      </c>
      <c r="AS145" s="122">
        <f>MIN(AS143*Projects!$U$14,IF(AND(IF(AND(AS143*IF(AR154&lt;=0,Projects!$U$14,Projects!$V$14)&gt;ABS(AR154),AR154&lt;0),MAX((AR154*-1)-AR148+0.001,AS143*Projects!$V$14),AS143*IF(AR154&lt;=0,Projects!$U$14,Projects!$V$14))&lt;ABS(AS148),AS148&lt;0),ABS(AS148),IF(AND(AS143*IF(AR154&lt;=0,Projects!$U$14,Projects!$V$14)&gt;ABS(AR154),AR154&lt;0),MAX((AR154*-1)-AR148+0.001,AS143*Projects!$V$14),AS143*IF(AR154&lt;=0,Projects!$U$14,Projects!$V$14))))</f>
        <v>0</v>
      </c>
      <c r="AT145" s="122">
        <f>MIN(AT143*Projects!$U$14,IF(AND(IF(AND(AT143*IF(AS154&lt;=0,Projects!$U$14,Projects!$V$14)&gt;ABS(AS154),AS154&lt;0),MAX((AS154*-1)-AS148+0.001,AT143*Projects!$V$14),AT143*IF(AS154&lt;=0,Projects!$U$14,Projects!$V$14))&lt;ABS(AT148),AT148&lt;0),ABS(AT148),IF(AND(AT143*IF(AS154&lt;=0,Projects!$U$14,Projects!$V$14)&gt;ABS(AS154),AS154&lt;0),MAX((AS154*-1)-AS148+0.001,AT143*Projects!$V$14),AT143*IF(AS154&lt;=0,Projects!$U$14,Projects!$V$14))))</f>
        <v>0</v>
      </c>
      <c r="AU145" s="122">
        <f>MIN(AU143*Projects!$U$14,IF(AND(IF(AND(AU143*IF(AT154&lt;=0,Projects!$U$14,Projects!$V$14)&gt;ABS(AT154),AT154&lt;0),MAX((AT154*-1)-AT148+0.001,AU143*Projects!$V$14),AU143*IF(AT154&lt;=0,Projects!$U$14,Projects!$V$14))&lt;ABS(AU148),AU148&lt;0),ABS(AU148),IF(AND(AU143*IF(AT154&lt;=0,Projects!$U$14,Projects!$V$14)&gt;ABS(AT154),AT154&lt;0),MAX((AT154*-1)-AT148+0.001,AU143*Projects!$V$14),AU143*IF(AT154&lt;=0,Projects!$U$14,Projects!$V$14))))</f>
        <v>0</v>
      </c>
      <c r="AV145" s="122">
        <f>MIN(AV143*Projects!$U$14,IF(AND(IF(AND(AV143*IF(AU154&lt;=0,Projects!$U$14,Projects!$V$14)&gt;ABS(AU154),AU154&lt;0),MAX((AU154*-1)-AU148+0.001,AV143*Projects!$V$14),AV143*IF(AU154&lt;=0,Projects!$U$14,Projects!$V$14))&lt;ABS(AV148),AV148&lt;0),ABS(AV148),IF(AND(AV143*IF(AU154&lt;=0,Projects!$U$14,Projects!$V$14)&gt;ABS(AU154),AU154&lt;0),MAX((AU154*-1)-AU148+0.001,AV143*Projects!$V$14),AV143*IF(AU154&lt;=0,Projects!$U$14,Projects!$V$14))))</f>
        <v>0</v>
      </c>
      <c r="AW145" s="122">
        <f>MIN(AW143*Projects!$U$14,IF(AND(IF(AND(AW143*IF(AV154&lt;=0,Projects!$U$14,Projects!$V$14)&gt;ABS(AV154),AV154&lt;0),MAX((AV154*-1)-AV148+0.001,AW143*Projects!$V$14),AW143*IF(AV154&lt;=0,Projects!$U$14,Projects!$V$14))&lt;ABS(AW148),AW148&lt;0),ABS(AW148),IF(AND(AW143*IF(AV154&lt;=0,Projects!$U$14,Projects!$V$14)&gt;ABS(AV154),AV154&lt;0),MAX((AV154*-1)-AV148+0.001,AW143*Projects!$V$14),AW143*IF(AV154&lt;=0,Projects!$U$14,Projects!$V$14))))</f>
        <v>0</v>
      </c>
      <c r="AX145" s="122">
        <f>MIN(AX143*Projects!$U$14,IF(AND(IF(AND(AX143*IF(AW154&lt;=0,Projects!$U$14,Projects!$V$14)&gt;ABS(AW154),AW154&lt;0),MAX((AW154*-1)-AW148+0.001,AX143*Projects!$V$14),AX143*IF(AW154&lt;=0,Projects!$U$14,Projects!$V$14))&lt;ABS(AX148),AX148&lt;0),ABS(AX148),IF(AND(AX143*IF(AW154&lt;=0,Projects!$U$14,Projects!$V$14)&gt;ABS(AW154),AW154&lt;0),MAX((AW154*-1)-AW148+0.001,AX143*Projects!$V$14),AX143*IF(AW154&lt;=0,Projects!$U$14,Projects!$V$14))))</f>
        <v>0</v>
      </c>
    </row>
    <row r="146" spans="1:50" outlineLevel="1" x14ac:dyDescent="0.25">
      <c r="A146" s="18"/>
      <c r="B146" s="145"/>
      <c r="C146" s="23" t="s">
        <v>59</v>
      </c>
      <c r="D146" s="31" t="s">
        <v>24</v>
      </c>
      <c r="E146" s="108">
        <f>IF(Projects!$W$14='Cash Flow - Each Project'!E$3,Projects!$Z$14,0)</f>
        <v>0</v>
      </c>
      <c r="F146" s="108">
        <f>IF(Projects!$W$14='Cash Flow - Each Project'!F$3,Projects!$Z$14,0)</f>
        <v>0</v>
      </c>
      <c r="G146" s="108">
        <f>IF(Projects!$W$14='Cash Flow - Each Project'!G$3,Projects!$Z$14,0)</f>
        <v>0</v>
      </c>
      <c r="H146" s="108">
        <f>IF(Projects!$W$14='Cash Flow - Each Project'!H$3,Projects!$Z$14,0)</f>
        <v>0</v>
      </c>
      <c r="I146" s="108">
        <f>IF(Projects!$W$14='Cash Flow - Each Project'!I$3,Projects!$Z$14,0)</f>
        <v>0</v>
      </c>
      <c r="J146" s="108">
        <f>IF(Projects!$W$14='Cash Flow - Each Project'!J$3,Projects!$Z$14,0)</f>
        <v>0</v>
      </c>
      <c r="K146" s="108">
        <f>IF(Projects!$W$14='Cash Flow - Each Project'!K$3,Projects!$Z$14,0)</f>
        <v>0</v>
      </c>
      <c r="L146" s="108">
        <f>IF(Projects!$W$14='Cash Flow - Each Project'!L$3,Projects!$Z$14,0)</f>
        <v>0</v>
      </c>
      <c r="M146" s="108">
        <f>IF(Projects!$W$14='Cash Flow - Each Project'!M$3,Projects!$Z$14,0)</f>
        <v>0</v>
      </c>
      <c r="N146" s="108">
        <f>IF(Projects!$W$14='Cash Flow - Each Project'!N$3,Projects!$Z$14,0)</f>
        <v>0</v>
      </c>
      <c r="O146" s="108">
        <f>IF(Projects!$W$14='Cash Flow - Each Project'!O$3,Projects!$Z$14,0)</f>
        <v>0</v>
      </c>
      <c r="P146" s="108">
        <f>IF(Projects!$W$14='Cash Flow - Each Project'!P$3,Projects!$Z$14,0)</f>
        <v>0</v>
      </c>
      <c r="Q146" s="108">
        <f>IF(Projects!$W$14='Cash Flow - Each Project'!Q$3,Projects!$Z$14,0)</f>
        <v>0</v>
      </c>
      <c r="R146" s="108">
        <f>IF(Projects!$W$14='Cash Flow - Each Project'!R$3,Projects!$Z$14,0)</f>
        <v>0</v>
      </c>
      <c r="S146" s="108">
        <f>IF(Projects!$W$14='Cash Flow - Each Project'!S$3,Projects!$Z$14,0)</f>
        <v>0</v>
      </c>
      <c r="T146" s="108">
        <f>IF(Projects!$W$14='Cash Flow - Each Project'!T$3,Projects!$Z$14,0)</f>
        <v>0</v>
      </c>
      <c r="U146" s="108">
        <f>IF(Projects!$W$14='Cash Flow - Each Project'!U$3,Projects!$Z$14,0)</f>
        <v>0</v>
      </c>
      <c r="V146" s="108">
        <f>IF(Projects!$W$14='Cash Flow - Each Project'!V$3,Projects!$Z$14,0)</f>
        <v>0</v>
      </c>
      <c r="W146" s="108">
        <f>IF(Projects!$W$14='Cash Flow - Each Project'!W$3,Projects!$Z$14,0)</f>
        <v>0</v>
      </c>
      <c r="X146" s="25">
        <f>IF(Projects!$W$14='Cash Flow - Each Project'!X$3,Projects!$Z$14,0)</f>
        <v>0</v>
      </c>
      <c r="Y146" s="123">
        <f>IF(Projects!$W$14='Cash Flow - Each Project'!Y$3,Projects!$Z$14,0)</f>
        <v>0</v>
      </c>
      <c r="Z146" s="123">
        <f>IF(Projects!$W$14='Cash Flow - Each Project'!Z$3,Projects!$Z$14,0)</f>
        <v>0</v>
      </c>
      <c r="AA146" s="123">
        <f>IF(Projects!$W$14='Cash Flow - Each Project'!AA$3,Projects!$Z$14,0)</f>
        <v>0</v>
      </c>
      <c r="AB146" s="123">
        <f>IF(Projects!$W$14='Cash Flow - Each Project'!AB$3,Projects!$Z$14,0)</f>
        <v>0</v>
      </c>
      <c r="AC146" s="123">
        <f>IF(Projects!$W$14='Cash Flow - Each Project'!AC$3,Projects!$Z$14,0)</f>
        <v>0</v>
      </c>
      <c r="AD146" s="123">
        <f>IF(Projects!$W$14='Cash Flow - Each Project'!AD$3,Projects!$Z$14,0)</f>
        <v>0</v>
      </c>
      <c r="AE146" s="123">
        <f>IF(Projects!$W$14='Cash Flow - Each Project'!AE$3,Projects!$Z$14,0)</f>
        <v>0</v>
      </c>
      <c r="AF146" s="123">
        <f>IF(Projects!$W$14='Cash Flow - Each Project'!AF$3,Projects!$Z$14,0)</f>
        <v>0</v>
      </c>
      <c r="AG146" s="123">
        <f>IF(Projects!$W$14='Cash Flow - Each Project'!AG$3,Projects!$Z$14,0)</f>
        <v>0</v>
      </c>
      <c r="AH146" s="123">
        <f>IF(Projects!$W$14='Cash Flow - Each Project'!AH$3,Projects!$Z$14,0)</f>
        <v>0</v>
      </c>
      <c r="AI146" s="123">
        <f>IF(Projects!$W$14='Cash Flow - Each Project'!AI$3,Projects!$Z$14,0)</f>
        <v>0</v>
      </c>
      <c r="AJ146" s="123">
        <f>IF(Projects!$W$14='Cash Flow - Each Project'!AJ$3,Projects!$Z$14,0)</f>
        <v>0</v>
      </c>
      <c r="AK146" s="123">
        <f>IF(Projects!$W$14='Cash Flow - Each Project'!AK$3,Projects!$Z$14,0)</f>
        <v>0</v>
      </c>
      <c r="AL146" s="123">
        <f>IF(Projects!$W$14='Cash Flow - Each Project'!AL$3,Projects!$Z$14,0)</f>
        <v>0</v>
      </c>
      <c r="AM146" s="123">
        <f>IF(Projects!$W$14='Cash Flow - Each Project'!AM$3,Projects!$Z$14,0)</f>
        <v>0</v>
      </c>
      <c r="AN146" s="123">
        <f>IF(Projects!$W$14='Cash Flow - Each Project'!AN$3,Projects!$Z$14,0)</f>
        <v>0</v>
      </c>
      <c r="AO146" s="123">
        <f>IF(Projects!$W$14='Cash Flow - Each Project'!AO$3,Projects!$Z$14,0)</f>
        <v>0</v>
      </c>
      <c r="AP146" s="123">
        <f>IF(Projects!$W$14='Cash Flow - Each Project'!AP$3,Projects!$Z$14,0)</f>
        <v>0</v>
      </c>
      <c r="AQ146" s="123">
        <f>IF(Projects!$W$14='Cash Flow - Each Project'!AQ$3,Projects!$Z$14,0)</f>
        <v>0</v>
      </c>
      <c r="AR146" s="123">
        <f>IF(Projects!$W$14='Cash Flow - Each Project'!AR$3,Projects!$Z$14,0)</f>
        <v>0</v>
      </c>
      <c r="AS146" s="123">
        <f>IF(Projects!$W$14='Cash Flow - Each Project'!AS$3,Projects!$Z$14,0)</f>
        <v>0</v>
      </c>
      <c r="AT146" s="123">
        <f>IF(Projects!$W$14='Cash Flow - Each Project'!AT$3,Projects!$Z$14,0)</f>
        <v>0</v>
      </c>
      <c r="AU146" s="123">
        <f>IF(Projects!$W$14='Cash Flow - Each Project'!AU$3,Projects!$Z$14,0)</f>
        <v>0</v>
      </c>
      <c r="AV146" s="123">
        <f>IF(Projects!$W$14='Cash Flow - Each Project'!AV$3,Projects!$Z$14,0)</f>
        <v>0</v>
      </c>
      <c r="AW146" s="123">
        <f>IF(Projects!$W$14='Cash Flow - Each Project'!AW$3,Projects!$Z$14,0)</f>
        <v>0</v>
      </c>
      <c r="AX146" s="123">
        <f>IF(Projects!$W$14='Cash Flow - Each Project'!AX$3,Projects!$Z$14,0)</f>
        <v>0</v>
      </c>
    </row>
    <row r="147" spans="1:50" outlineLevel="1" x14ac:dyDescent="0.25">
      <c r="A147" s="18"/>
      <c r="B147" s="145"/>
      <c r="C147" s="23" t="s">
        <v>3</v>
      </c>
      <c r="D147" s="104" t="s">
        <v>25</v>
      </c>
      <c r="E147" s="108">
        <f>IF(E$3=Projects!$I$14,Projects!$J$14,0)</f>
        <v>0</v>
      </c>
      <c r="F147" s="108">
        <f>IF(F$3=Projects!$I$14,Projects!$J$14,0)</f>
        <v>0</v>
      </c>
      <c r="G147" s="108">
        <f>IF(G$3=Projects!$I$14,Projects!$J$14,0)</f>
        <v>0</v>
      </c>
      <c r="H147" s="108">
        <f>IF(H$3=Projects!$I$14,Projects!$J$14,0)</f>
        <v>0</v>
      </c>
      <c r="I147" s="108">
        <f>IF(I$3=Projects!$I$14,Projects!$J$14,0)</f>
        <v>0</v>
      </c>
      <c r="J147" s="108">
        <f>IF(J$3=Projects!$I$14,Projects!$J$14,0)</f>
        <v>0</v>
      </c>
      <c r="K147" s="108">
        <f>IF(K$3=Projects!$I$14,Projects!$J$14,0)</f>
        <v>0</v>
      </c>
      <c r="L147" s="108">
        <f>IF(L$3=Projects!$I$14,Projects!$J$14,0)</f>
        <v>0</v>
      </c>
      <c r="M147" s="108">
        <f>IF(M$3=Projects!$I$14,Projects!$J$14,0)</f>
        <v>0</v>
      </c>
      <c r="N147" s="108">
        <f>IF(N$3=Projects!$I$14,Projects!$J$14,0)</f>
        <v>0</v>
      </c>
      <c r="O147" s="108">
        <f>IF(O$3=Projects!$I$14,Projects!$J$14,0)</f>
        <v>0</v>
      </c>
      <c r="P147" s="108">
        <f>IF(P$3=Projects!$I$14,Projects!$J$14,0)</f>
        <v>0</v>
      </c>
      <c r="Q147" s="108">
        <f>IF(Q$3=Projects!$I$14,Projects!$J$14,0)</f>
        <v>0</v>
      </c>
      <c r="R147" s="108">
        <f>IF(R$3=Projects!$I$14,Projects!$J$14,0)</f>
        <v>0</v>
      </c>
      <c r="S147" s="108">
        <f>IF(S$3=Projects!$I$14,Projects!$J$14,0)</f>
        <v>0</v>
      </c>
      <c r="T147" s="108">
        <f>IF(T$3=Projects!$I$14,Projects!$J$14,0)</f>
        <v>0</v>
      </c>
      <c r="U147" s="108">
        <f>IF(U$3=Projects!$I$14,Projects!$J$14,0)</f>
        <v>0</v>
      </c>
      <c r="V147" s="108">
        <f>IF(V$3=Projects!$I$14,Projects!$J$14,0)</f>
        <v>0</v>
      </c>
      <c r="W147" s="108">
        <f>IF(W$3=Projects!$I$14,Projects!$J$14,0)</f>
        <v>0</v>
      </c>
      <c r="X147" s="25">
        <f>IF(X$3=Projects!$I$14,Projects!$J$14,0)</f>
        <v>0</v>
      </c>
      <c r="Y147" s="123">
        <f>IF(Y$3=Projects!$I$14,Projects!$J$14,0)</f>
        <v>0</v>
      </c>
      <c r="Z147" s="123">
        <f>IF(Z$3=Projects!$I$14,Projects!$J$14,0)</f>
        <v>0</v>
      </c>
      <c r="AA147" s="123">
        <f>IF(AA$3=Projects!$I$14,Projects!$J$14,0)</f>
        <v>0</v>
      </c>
      <c r="AB147" s="123">
        <f>IF(AB$3=Projects!$I$14,Projects!$J$14,0)</f>
        <v>0</v>
      </c>
      <c r="AC147" s="123">
        <f>IF(AC$3=Projects!$I$14,Projects!$J$14,0)</f>
        <v>0</v>
      </c>
      <c r="AD147" s="123">
        <f>IF(AD$3=Projects!$I$14,Projects!$J$14,0)</f>
        <v>0</v>
      </c>
      <c r="AE147" s="123">
        <f>IF(AE$3=Projects!$I$14,Projects!$J$14,0)</f>
        <v>0</v>
      </c>
      <c r="AF147" s="123">
        <f>IF(AF$3=Projects!$I$14,Projects!$J$14,0)</f>
        <v>0</v>
      </c>
      <c r="AG147" s="123">
        <f>IF(AG$3=Projects!$I$14,Projects!$J$14,0)</f>
        <v>0</v>
      </c>
      <c r="AH147" s="123">
        <f>IF(AH$3=Projects!$I$14,Projects!$J$14,0)</f>
        <v>0</v>
      </c>
      <c r="AI147" s="123">
        <f>IF(AI$3=Projects!$I$14,Projects!$J$14,0)</f>
        <v>0</v>
      </c>
      <c r="AJ147" s="123">
        <f>IF(AJ$3=Projects!$I$14,Projects!$J$14,0)</f>
        <v>0</v>
      </c>
      <c r="AK147" s="123">
        <f>IF(AK$3=Projects!$I$14,Projects!$J$14,0)</f>
        <v>0</v>
      </c>
      <c r="AL147" s="123">
        <f>IF(AL$3=Projects!$I$14,Projects!$J$14,0)</f>
        <v>0</v>
      </c>
      <c r="AM147" s="123">
        <f>IF(AM$3=Projects!$I$14,Projects!$J$14,0)</f>
        <v>0</v>
      </c>
      <c r="AN147" s="123">
        <f>IF(AN$3=Projects!$I$14,Projects!$J$14,0)</f>
        <v>0</v>
      </c>
      <c r="AO147" s="123">
        <f>IF(AO$3=Projects!$I$14,Projects!$J$14,0)</f>
        <v>0</v>
      </c>
      <c r="AP147" s="123">
        <f>IF(AP$3=Projects!$I$14,Projects!$J$14,0)</f>
        <v>0</v>
      </c>
      <c r="AQ147" s="123">
        <f>IF(AQ$3=Projects!$I$14,Projects!$J$14,0)</f>
        <v>0</v>
      </c>
      <c r="AR147" s="123">
        <f>IF(AR$3=Projects!$I$14,Projects!$J$14,0)</f>
        <v>0</v>
      </c>
      <c r="AS147" s="123">
        <f>IF(AS$3=Projects!$I$14,Projects!$J$14,0)</f>
        <v>0</v>
      </c>
      <c r="AT147" s="123">
        <f>IF(AT$3=Projects!$I$14,Projects!$J$14,0)</f>
        <v>0</v>
      </c>
      <c r="AU147" s="123">
        <f>IF(AU$3=Projects!$I$14,Projects!$J$14,0)</f>
        <v>0</v>
      </c>
      <c r="AV147" s="123">
        <f>IF(AV$3=Projects!$I$14,Projects!$J$14,0)</f>
        <v>0</v>
      </c>
      <c r="AW147" s="123">
        <f>IF(AW$3=Projects!$I$14,Projects!$J$14,0)</f>
        <v>0</v>
      </c>
      <c r="AX147" s="123">
        <f>IF(AX$3=Projects!$I$14,Projects!$J$14,0)</f>
        <v>0</v>
      </c>
    </row>
    <row r="148" spans="1:50" outlineLevel="1" x14ac:dyDescent="0.25">
      <c r="A148" s="18"/>
      <c r="B148" s="145"/>
      <c r="C148" s="23" t="s">
        <v>44</v>
      </c>
      <c r="D148" s="31" t="s">
        <v>24</v>
      </c>
      <c r="E148" s="109">
        <f>IF(AND(E$3&gt;=Projects!$I$14,E$3&lt;=Projects!$W$14),Projects!$X$14,0)</f>
        <v>0</v>
      </c>
      <c r="F148" s="109">
        <f>IF(AND(F$3&gt;=Projects!$I$14,F$3&lt;=Projects!$W$14),Projects!$X$14,0)</f>
        <v>0</v>
      </c>
      <c r="G148" s="109">
        <f>IF(AND(G$3&gt;=Projects!$I$14,G$3&lt;=Projects!$W$14),Projects!$X$14,0)</f>
        <v>0</v>
      </c>
      <c r="H148" s="109">
        <f>IF(AND(H$3&gt;=Projects!$I$14,H$3&lt;=Projects!$W$14),Projects!$X$14,0)</f>
        <v>0</v>
      </c>
      <c r="I148" s="109">
        <f>IF(AND(I$3&gt;=Projects!$I$14,I$3&lt;=Projects!$W$14),Projects!$X$14,0)</f>
        <v>0</v>
      </c>
      <c r="J148" s="109">
        <f>IF(AND(J$3&gt;=Projects!$I$14,J$3&lt;=Projects!$W$14),Projects!$X$14,0)</f>
        <v>0</v>
      </c>
      <c r="K148" s="109">
        <f>IF(AND(K$3&gt;=Projects!$I$14,K$3&lt;=Projects!$W$14),Projects!$X$14,0)</f>
        <v>0</v>
      </c>
      <c r="L148" s="109">
        <f>IF(AND(L$3&gt;=Projects!$I$14,L$3&lt;=Projects!$W$14),Projects!$X$14,0)</f>
        <v>0</v>
      </c>
      <c r="M148" s="109">
        <f>IF(AND(M$3&gt;=Projects!$I$14,M$3&lt;=Projects!$W$14),Projects!$X$14,0)</f>
        <v>0</v>
      </c>
      <c r="N148" s="109">
        <f>IF(AND(N$3&gt;=Projects!$I$14,N$3&lt;=Projects!$W$14),Projects!$X$14,0)</f>
        <v>0</v>
      </c>
      <c r="O148" s="109">
        <f>IF(AND(O$3&gt;=Projects!$I$14,O$3&lt;=Projects!$W$14),Projects!$X$14,0)</f>
        <v>0</v>
      </c>
      <c r="P148" s="109">
        <f>IF(AND(P$3&gt;=Projects!$I$14,P$3&lt;=Projects!$W$14),Projects!$X$14,0)</f>
        <v>0</v>
      </c>
      <c r="Q148" s="109">
        <f>IF(AND(Q$3&gt;=Projects!$I$14,Q$3&lt;=Projects!$W$14),Projects!$X$14,0)</f>
        <v>0</v>
      </c>
      <c r="R148" s="109">
        <f>IF(AND(R$3&gt;=Projects!$I$14,R$3&lt;=Projects!$W$14),Projects!$X$14,0)</f>
        <v>0</v>
      </c>
      <c r="S148" s="109">
        <f>IF(AND(S$3&gt;=Projects!$I$14,S$3&lt;=Projects!$W$14),Projects!$X$14,0)</f>
        <v>0</v>
      </c>
      <c r="T148" s="109">
        <f>IF(AND(T$3&gt;=Projects!$I$14,T$3&lt;=Projects!$W$14),Projects!$X$14,0)</f>
        <v>0</v>
      </c>
      <c r="U148" s="109">
        <f>IF(AND(U$3&gt;=Projects!$I$14,U$3&lt;=Projects!$W$14),Projects!$X$14,0)</f>
        <v>0</v>
      </c>
      <c r="V148" s="109">
        <f>IF(AND(V$3&gt;=Projects!$I$14,V$3&lt;=Projects!$W$14),Projects!$X$14,0)</f>
        <v>0</v>
      </c>
      <c r="W148" s="109">
        <f>IF(AND(W$3&gt;=Projects!$I$14,W$3&lt;=Projects!$W$14),Projects!$X$14,0)</f>
        <v>0</v>
      </c>
      <c r="X148" s="36">
        <f>IF(AND(X$3&gt;=Projects!$I$14,X$3&lt;=Projects!$W$14),Projects!$X$14,0)</f>
        <v>0</v>
      </c>
      <c r="Y148" s="125">
        <f>IF(AND(Y$3&gt;=Projects!$I$14,Y$3&lt;=Projects!$W$14),Projects!$X$14,0)</f>
        <v>0</v>
      </c>
      <c r="Z148" s="125">
        <f>IF(AND(Z$3&gt;=Projects!$I$14,Z$3&lt;=Projects!$W$14),Projects!$X$14,0)</f>
        <v>0</v>
      </c>
      <c r="AA148" s="125">
        <f>IF(AND(AA$3&gt;=Projects!$I$14,AA$3&lt;=Projects!$W$14),Projects!$X$14,0)</f>
        <v>0</v>
      </c>
      <c r="AB148" s="125">
        <f>IF(AND(AB$3&gt;=Projects!$I$14,AB$3&lt;=Projects!$W$14),Projects!$X$14,0)</f>
        <v>0</v>
      </c>
      <c r="AC148" s="125">
        <f>IF(AND(AC$3&gt;=Projects!$I$14,AC$3&lt;=Projects!$W$14),Projects!$X$14,0)</f>
        <v>0</v>
      </c>
      <c r="AD148" s="125">
        <f>IF(AND(AD$3&gt;=Projects!$I$14,AD$3&lt;=Projects!$W$14),Projects!$X$14,0)</f>
        <v>0</v>
      </c>
      <c r="AE148" s="125">
        <f>IF(AND(AE$3&gt;=Projects!$I$14,AE$3&lt;=Projects!$W$14),Projects!$X$14,0)</f>
        <v>0</v>
      </c>
      <c r="AF148" s="125">
        <f>IF(AND(AF$3&gt;=Projects!$I$14,AF$3&lt;=Projects!$W$14),Projects!$X$14,0)</f>
        <v>0</v>
      </c>
      <c r="AG148" s="125">
        <f>IF(AND(AG$3&gt;=Projects!$I$14,AG$3&lt;=Projects!$W$14),Projects!$X$14,0)</f>
        <v>0</v>
      </c>
      <c r="AH148" s="125">
        <f>IF(AND(AH$3&gt;=Projects!$I$14,AH$3&lt;=Projects!$W$14),Projects!$X$14,0)</f>
        <v>0</v>
      </c>
      <c r="AI148" s="125">
        <f>IF(AND(AI$3&gt;=Projects!$I$14,AI$3&lt;=Projects!$W$14),Projects!$X$14,0)</f>
        <v>0</v>
      </c>
      <c r="AJ148" s="125">
        <f>IF(AND(AJ$3&gt;=Projects!$I$14,AJ$3&lt;=Projects!$W$14),Projects!$X$14,0)</f>
        <v>0</v>
      </c>
      <c r="AK148" s="125">
        <f>IF(AND(AK$3&gt;=Projects!$I$14,AK$3&lt;=Projects!$W$14),Projects!$X$14,0)</f>
        <v>0</v>
      </c>
      <c r="AL148" s="125">
        <f>IF(AND(AL$3&gt;=Projects!$I$14,AL$3&lt;=Projects!$W$14),Projects!$X$14,0)</f>
        <v>0</v>
      </c>
      <c r="AM148" s="125">
        <f>IF(AND(AM$3&gt;=Projects!$I$14,AM$3&lt;=Projects!$W$14),Projects!$X$14,0)</f>
        <v>0</v>
      </c>
      <c r="AN148" s="125">
        <f>IF(AND(AN$3&gt;=Projects!$I$14,AN$3&lt;=Projects!$W$14),Projects!$X$14,0)</f>
        <v>0</v>
      </c>
      <c r="AO148" s="125">
        <f>IF(AND(AO$3&gt;=Projects!$I$14,AO$3&lt;=Projects!$W$14),Projects!$X$14,0)</f>
        <v>0</v>
      </c>
      <c r="AP148" s="125">
        <f>IF(AND(AP$3&gt;=Projects!$I$14,AP$3&lt;=Projects!$W$14),Projects!$X$14,0)</f>
        <v>0</v>
      </c>
      <c r="AQ148" s="125">
        <f>IF(AND(AQ$3&gt;=Projects!$I$14,AQ$3&lt;=Projects!$W$14),Projects!$X$14,0)</f>
        <v>0</v>
      </c>
      <c r="AR148" s="125">
        <f>IF(AND(AR$3&gt;=Projects!$I$14,AR$3&lt;=Projects!$W$14),Projects!$X$14,0)</f>
        <v>0</v>
      </c>
      <c r="AS148" s="125">
        <f>IF(AND(AS$3&gt;=Projects!$I$14,AS$3&lt;=Projects!$W$14),Projects!$X$14,0)</f>
        <v>0</v>
      </c>
      <c r="AT148" s="125">
        <f>IF(AND(AT$3&gt;=Projects!$I$14,AT$3&lt;=Projects!$W$14),Projects!$X$14,0)</f>
        <v>0</v>
      </c>
      <c r="AU148" s="125">
        <f>IF(AND(AU$3&gt;=Projects!$I$14,AU$3&lt;=Projects!$W$14),Projects!$X$14,0)</f>
        <v>0</v>
      </c>
      <c r="AV148" s="125">
        <f>IF(AND(AV$3&gt;=Projects!$I$14,AV$3&lt;=Projects!$W$14),Projects!$X$14,0)</f>
        <v>0</v>
      </c>
      <c r="AW148" s="125">
        <f>IF(AND(AW$3&gt;=Projects!$I$14,AW$3&lt;=Projects!$W$14),Projects!$X$14,0)</f>
        <v>0</v>
      </c>
      <c r="AX148" s="125">
        <f>IF(AND(AX$3&gt;=Projects!$I$14,AX$3&lt;=Projects!$W$14),Projects!$X$14,0)</f>
        <v>0</v>
      </c>
    </row>
    <row r="149" spans="1:50" ht="6" customHeight="1" outlineLevel="1" x14ac:dyDescent="0.25">
      <c r="A149" s="18"/>
      <c r="B149" s="145"/>
      <c r="C149" s="18"/>
      <c r="D149" s="20"/>
      <c r="E149" s="49"/>
      <c r="F149" s="50"/>
      <c r="G149" s="50"/>
      <c r="H149" s="50"/>
      <c r="I149" s="50"/>
      <c r="J149" s="50"/>
      <c r="K149" s="50"/>
      <c r="L149" s="50"/>
      <c r="M149" s="50"/>
      <c r="N149" s="50"/>
      <c r="O149" s="50"/>
      <c r="P149" s="50"/>
      <c r="Q149" s="50"/>
      <c r="R149" s="50"/>
      <c r="S149" s="50"/>
      <c r="T149" s="50"/>
      <c r="U149" s="50"/>
      <c r="V149" s="50"/>
      <c r="W149" s="50"/>
      <c r="X149" s="50"/>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row>
    <row r="150" spans="1:50" outlineLevel="1" x14ac:dyDescent="0.25">
      <c r="A150" s="18"/>
      <c r="B150" s="145"/>
      <c r="C150" s="194" t="s">
        <v>96</v>
      </c>
      <c r="D150" s="195"/>
      <c r="E150" s="24">
        <f>E143-E145</f>
        <v>0</v>
      </c>
      <c r="F150" s="24">
        <f t="shared" ref="F150:X150" si="874">F143-F145</f>
        <v>0</v>
      </c>
      <c r="G150" s="24">
        <f t="shared" si="874"/>
        <v>0</v>
      </c>
      <c r="H150" s="24">
        <f t="shared" si="874"/>
        <v>0</v>
      </c>
      <c r="I150" s="24">
        <f t="shared" si="874"/>
        <v>0</v>
      </c>
      <c r="J150" s="24">
        <f t="shared" si="874"/>
        <v>0</v>
      </c>
      <c r="K150" s="24">
        <f t="shared" si="874"/>
        <v>0</v>
      </c>
      <c r="L150" s="24">
        <f t="shared" si="874"/>
        <v>0</v>
      </c>
      <c r="M150" s="24">
        <f t="shared" si="874"/>
        <v>0</v>
      </c>
      <c r="N150" s="24">
        <f t="shared" si="874"/>
        <v>0</v>
      </c>
      <c r="O150" s="24">
        <f t="shared" si="874"/>
        <v>0</v>
      </c>
      <c r="P150" s="24">
        <f t="shared" si="874"/>
        <v>0</v>
      </c>
      <c r="Q150" s="24">
        <f t="shared" si="874"/>
        <v>0</v>
      </c>
      <c r="R150" s="24">
        <f t="shared" si="874"/>
        <v>0</v>
      </c>
      <c r="S150" s="24">
        <f t="shared" si="874"/>
        <v>0</v>
      </c>
      <c r="T150" s="24">
        <f t="shared" si="874"/>
        <v>0</v>
      </c>
      <c r="U150" s="24">
        <f t="shared" si="874"/>
        <v>0</v>
      </c>
      <c r="V150" s="24">
        <f t="shared" si="874"/>
        <v>0</v>
      </c>
      <c r="W150" s="24">
        <f t="shared" si="874"/>
        <v>0</v>
      </c>
      <c r="X150" s="48">
        <f t="shared" si="874"/>
        <v>0</v>
      </c>
      <c r="Y150" s="124">
        <f t="shared" ref="Y150:AO150" si="875">Y143-Y145</f>
        <v>0</v>
      </c>
      <c r="Z150" s="124">
        <f t="shared" si="875"/>
        <v>0</v>
      </c>
      <c r="AA150" s="124">
        <f t="shared" si="875"/>
        <v>0</v>
      </c>
      <c r="AB150" s="124">
        <f t="shared" si="875"/>
        <v>0</v>
      </c>
      <c r="AC150" s="124">
        <f t="shared" si="875"/>
        <v>0</v>
      </c>
      <c r="AD150" s="124">
        <f t="shared" si="875"/>
        <v>0</v>
      </c>
      <c r="AE150" s="124">
        <f t="shared" si="875"/>
        <v>0</v>
      </c>
      <c r="AF150" s="124">
        <f t="shared" si="875"/>
        <v>0</v>
      </c>
      <c r="AG150" s="124">
        <f t="shared" si="875"/>
        <v>0</v>
      </c>
      <c r="AH150" s="124">
        <f t="shared" si="875"/>
        <v>0</v>
      </c>
      <c r="AI150" s="124">
        <f t="shared" si="875"/>
        <v>0</v>
      </c>
      <c r="AJ150" s="124">
        <f t="shared" si="875"/>
        <v>0</v>
      </c>
      <c r="AK150" s="124">
        <f t="shared" si="875"/>
        <v>0</v>
      </c>
      <c r="AL150" s="124">
        <f t="shared" si="875"/>
        <v>0</v>
      </c>
      <c r="AM150" s="124">
        <f t="shared" si="875"/>
        <v>0</v>
      </c>
      <c r="AN150" s="124">
        <f t="shared" si="875"/>
        <v>0</v>
      </c>
      <c r="AO150" s="124">
        <f t="shared" si="875"/>
        <v>0</v>
      </c>
      <c r="AP150" s="124">
        <f t="shared" ref="AP150:AX150" si="876">AP143-AP145</f>
        <v>0</v>
      </c>
      <c r="AQ150" s="124">
        <f t="shared" si="876"/>
        <v>0</v>
      </c>
      <c r="AR150" s="124">
        <f t="shared" si="876"/>
        <v>0</v>
      </c>
      <c r="AS150" s="124">
        <f t="shared" si="876"/>
        <v>0</v>
      </c>
      <c r="AT150" s="124">
        <f t="shared" si="876"/>
        <v>0</v>
      </c>
      <c r="AU150" s="124">
        <f t="shared" si="876"/>
        <v>0</v>
      </c>
      <c r="AV150" s="124">
        <f t="shared" si="876"/>
        <v>0</v>
      </c>
      <c r="AW150" s="124">
        <f t="shared" si="876"/>
        <v>0</v>
      </c>
      <c r="AX150" s="124">
        <f t="shared" si="876"/>
        <v>0</v>
      </c>
    </row>
    <row r="151" spans="1:50" outlineLevel="1" x14ac:dyDescent="0.25">
      <c r="A151" s="18"/>
      <c r="B151" s="145"/>
      <c r="C151" s="194" t="s">
        <v>97</v>
      </c>
      <c r="D151" s="195"/>
      <c r="E151" s="24">
        <f>E150</f>
        <v>0</v>
      </c>
      <c r="F151" s="24">
        <f>E151+F150</f>
        <v>0</v>
      </c>
      <c r="G151" s="24">
        <f t="shared" ref="G151" si="877">F151+G150</f>
        <v>0</v>
      </c>
      <c r="H151" s="24">
        <f t="shared" ref="H151" si="878">G151+H150</f>
        <v>0</v>
      </c>
      <c r="I151" s="24">
        <f t="shared" ref="I151" si="879">H151+I150</f>
        <v>0</v>
      </c>
      <c r="J151" s="24">
        <f t="shared" ref="J151" si="880">I151+J150</f>
        <v>0</v>
      </c>
      <c r="K151" s="24">
        <f t="shared" ref="K151" si="881">J151+K150</f>
        <v>0</v>
      </c>
      <c r="L151" s="24">
        <f t="shared" ref="L151" si="882">K151+L150</f>
        <v>0</v>
      </c>
      <c r="M151" s="24">
        <f t="shared" ref="M151" si="883">L151+M150</f>
        <v>0</v>
      </c>
      <c r="N151" s="24">
        <f t="shared" ref="N151" si="884">M151+N150</f>
        <v>0</v>
      </c>
      <c r="O151" s="24">
        <f t="shared" ref="O151" si="885">N151+O150</f>
        <v>0</v>
      </c>
      <c r="P151" s="24">
        <f t="shared" ref="P151" si="886">O151+P150</f>
        <v>0</v>
      </c>
      <c r="Q151" s="24">
        <f t="shared" ref="Q151" si="887">P151+Q150</f>
        <v>0</v>
      </c>
      <c r="R151" s="24">
        <f t="shared" ref="R151" si="888">Q151+R150</f>
        <v>0</v>
      </c>
      <c r="S151" s="24">
        <f t="shared" ref="S151" si="889">R151+S150</f>
        <v>0</v>
      </c>
      <c r="T151" s="24">
        <f t="shared" ref="T151" si="890">S151+T150</f>
        <v>0</v>
      </c>
      <c r="U151" s="24">
        <f t="shared" ref="U151" si="891">T151+U150</f>
        <v>0</v>
      </c>
      <c r="V151" s="24">
        <f t="shared" ref="V151" si="892">U151+V150</f>
        <v>0</v>
      </c>
      <c r="W151" s="24">
        <f t="shared" ref="W151" si="893">V151+W150</f>
        <v>0</v>
      </c>
      <c r="X151" s="36">
        <f t="shared" ref="X151" si="894">W151+X150</f>
        <v>0</v>
      </c>
      <c r="Y151" s="124">
        <f t="shared" ref="Y151" si="895">X151+Y150</f>
        <v>0</v>
      </c>
      <c r="Z151" s="124">
        <f t="shared" ref="Z151" si="896">Y151+Z150</f>
        <v>0</v>
      </c>
      <c r="AA151" s="124">
        <f t="shared" ref="AA151" si="897">Z151+AA150</f>
        <v>0</v>
      </c>
      <c r="AB151" s="124">
        <f t="shared" ref="AB151" si="898">AA151+AB150</f>
        <v>0</v>
      </c>
      <c r="AC151" s="124">
        <f t="shared" ref="AC151" si="899">AB151+AC150</f>
        <v>0</v>
      </c>
      <c r="AD151" s="124">
        <f t="shared" ref="AD151" si="900">AC151+AD150</f>
        <v>0</v>
      </c>
      <c r="AE151" s="124">
        <f t="shared" ref="AE151" si="901">AD151+AE150</f>
        <v>0</v>
      </c>
      <c r="AF151" s="124">
        <f t="shared" ref="AF151" si="902">AE151+AF150</f>
        <v>0</v>
      </c>
      <c r="AG151" s="124">
        <f t="shared" ref="AG151" si="903">AF151+AG150</f>
        <v>0</v>
      </c>
      <c r="AH151" s="124">
        <f t="shared" ref="AH151" si="904">AG151+AH150</f>
        <v>0</v>
      </c>
      <c r="AI151" s="124">
        <f t="shared" ref="AI151" si="905">AH151+AI150</f>
        <v>0</v>
      </c>
      <c r="AJ151" s="124">
        <f t="shared" ref="AJ151" si="906">AI151+AJ150</f>
        <v>0</v>
      </c>
      <c r="AK151" s="124">
        <f t="shared" ref="AK151" si="907">AJ151+AK150</f>
        <v>0</v>
      </c>
      <c r="AL151" s="124">
        <f t="shared" ref="AL151" si="908">AK151+AL150</f>
        <v>0</v>
      </c>
      <c r="AM151" s="124">
        <f t="shared" ref="AM151" si="909">AL151+AM150</f>
        <v>0</v>
      </c>
      <c r="AN151" s="124">
        <f t="shared" ref="AN151" si="910">AM151+AN150</f>
        <v>0</v>
      </c>
      <c r="AO151" s="124">
        <f t="shared" ref="AO151" si="911">AN151+AO150</f>
        <v>0</v>
      </c>
      <c r="AP151" s="124">
        <f t="shared" ref="AP151" si="912">AO151+AP150</f>
        <v>0</v>
      </c>
      <c r="AQ151" s="124">
        <f t="shared" ref="AQ151" si="913">AP151+AQ150</f>
        <v>0</v>
      </c>
      <c r="AR151" s="124">
        <f t="shared" ref="AR151" si="914">AQ151+AR150</f>
        <v>0</v>
      </c>
      <c r="AS151" s="124">
        <f t="shared" ref="AS151" si="915">AR151+AS150</f>
        <v>0</v>
      </c>
      <c r="AT151" s="124">
        <f t="shared" ref="AT151" si="916">AS151+AT150</f>
        <v>0</v>
      </c>
      <c r="AU151" s="124">
        <f t="shared" ref="AU151" si="917">AT151+AU150</f>
        <v>0</v>
      </c>
      <c r="AV151" s="124">
        <f t="shared" ref="AV151" si="918">AU151+AV150</f>
        <v>0</v>
      </c>
      <c r="AW151" s="124">
        <f t="shared" ref="AW151" si="919">AV151+AW150</f>
        <v>0</v>
      </c>
      <c r="AX151" s="124">
        <f t="shared" ref="AX151" si="920">AW151+AX150</f>
        <v>0</v>
      </c>
    </row>
    <row r="152" spans="1:50" ht="7.5" customHeight="1" outlineLevel="1" x14ac:dyDescent="0.25">
      <c r="A152" s="18"/>
      <c r="B152" s="145"/>
      <c r="C152" s="65"/>
      <c r="D152" s="66"/>
      <c r="E152" s="67"/>
      <c r="F152" s="68"/>
      <c r="G152" s="68"/>
      <c r="H152" s="68"/>
      <c r="I152" s="68"/>
      <c r="J152" s="68"/>
      <c r="K152" s="68"/>
      <c r="L152" s="68"/>
      <c r="M152" s="68"/>
      <c r="N152" s="68"/>
      <c r="O152" s="68"/>
      <c r="P152" s="68"/>
      <c r="Q152" s="68"/>
      <c r="R152" s="68"/>
      <c r="S152" s="68"/>
      <c r="T152" s="68"/>
      <c r="U152" s="68"/>
      <c r="V152" s="68"/>
      <c r="W152" s="68"/>
      <c r="X152" s="68"/>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row>
    <row r="153" spans="1:50" outlineLevel="1" x14ac:dyDescent="0.25">
      <c r="A153" s="18"/>
      <c r="B153" s="145"/>
      <c r="C153" s="194" t="s">
        <v>26</v>
      </c>
      <c r="D153" s="195"/>
      <c r="E153" s="24">
        <f t="shared" ref="E153:X153" si="921">E145+E146-E147+E148</f>
        <v>0</v>
      </c>
      <c r="F153" s="26">
        <f t="shared" si="921"/>
        <v>0</v>
      </c>
      <c r="G153" s="26">
        <f t="shared" si="921"/>
        <v>0</v>
      </c>
      <c r="H153" s="38">
        <f t="shared" si="921"/>
        <v>0</v>
      </c>
      <c r="I153" s="24">
        <f t="shared" si="921"/>
        <v>0</v>
      </c>
      <c r="J153" s="24">
        <f t="shared" si="921"/>
        <v>0</v>
      </c>
      <c r="K153" s="24">
        <f t="shared" si="921"/>
        <v>0</v>
      </c>
      <c r="L153" s="24">
        <f t="shared" si="921"/>
        <v>0</v>
      </c>
      <c r="M153" s="24">
        <f t="shared" si="921"/>
        <v>0</v>
      </c>
      <c r="N153" s="24">
        <f t="shared" si="921"/>
        <v>0</v>
      </c>
      <c r="O153" s="24">
        <f t="shared" si="921"/>
        <v>0</v>
      </c>
      <c r="P153" s="24">
        <f t="shared" si="921"/>
        <v>0</v>
      </c>
      <c r="Q153" s="24">
        <f t="shared" si="921"/>
        <v>0</v>
      </c>
      <c r="R153" s="24">
        <f t="shared" si="921"/>
        <v>0</v>
      </c>
      <c r="S153" s="24">
        <f t="shared" si="921"/>
        <v>0</v>
      </c>
      <c r="T153" s="24">
        <f t="shared" si="921"/>
        <v>0</v>
      </c>
      <c r="U153" s="24">
        <f t="shared" si="921"/>
        <v>0</v>
      </c>
      <c r="V153" s="24">
        <f t="shared" si="921"/>
        <v>0</v>
      </c>
      <c r="W153" s="24">
        <f t="shared" si="921"/>
        <v>0</v>
      </c>
      <c r="X153" s="48">
        <f t="shared" si="921"/>
        <v>0</v>
      </c>
      <c r="Y153" s="124">
        <f t="shared" ref="Y153:AO153" si="922">Y145+Y146-Y147+Y148</f>
        <v>0</v>
      </c>
      <c r="Z153" s="124">
        <f t="shared" si="922"/>
        <v>0</v>
      </c>
      <c r="AA153" s="124">
        <f t="shared" si="922"/>
        <v>0</v>
      </c>
      <c r="AB153" s="124">
        <f t="shared" si="922"/>
        <v>0</v>
      </c>
      <c r="AC153" s="124">
        <f t="shared" si="922"/>
        <v>0</v>
      </c>
      <c r="AD153" s="124">
        <f t="shared" si="922"/>
        <v>0</v>
      </c>
      <c r="AE153" s="124">
        <f t="shared" si="922"/>
        <v>0</v>
      </c>
      <c r="AF153" s="124">
        <f t="shared" si="922"/>
        <v>0</v>
      </c>
      <c r="AG153" s="124">
        <f t="shared" si="922"/>
        <v>0</v>
      </c>
      <c r="AH153" s="124">
        <f t="shared" si="922"/>
        <v>0</v>
      </c>
      <c r="AI153" s="124">
        <f t="shared" si="922"/>
        <v>0</v>
      </c>
      <c r="AJ153" s="124">
        <f t="shared" si="922"/>
        <v>0</v>
      </c>
      <c r="AK153" s="124">
        <f t="shared" si="922"/>
        <v>0</v>
      </c>
      <c r="AL153" s="124">
        <f t="shared" si="922"/>
        <v>0</v>
      </c>
      <c r="AM153" s="124">
        <f t="shared" si="922"/>
        <v>0</v>
      </c>
      <c r="AN153" s="124">
        <f t="shared" si="922"/>
        <v>0</v>
      </c>
      <c r="AO153" s="124">
        <f t="shared" si="922"/>
        <v>0</v>
      </c>
      <c r="AP153" s="124">
        <f t="shared" ref="AP153:AX153" si="923">AP145+AP146-AP147+AP148</f>
        <v>0</v>
      </c>
      <c r="AQ153" s="124">
        <f t="shared" si="923"/>
        <v>0</v>
      </c>
      <c r="AR153" s="124">
        <f t="shared" si="923"/>
        <v>0</v>
      </c>
      <c r="AS153" s="124">
        <f t="shared" si="923"/>
        <v>0</v>
      </c>
      <c r="AT153" s="124">
        <f t="shared" si="923"/>
        <v>0</v>
      </c>
      <c r="AU153" s="124">
        <f t="shared" si="923"/>
        <v>0</v>
      </c>
      <c r="AV153" s="124">
        <f t="shared" si="923"/>
        <v>0</v>
      </c>
      <c r="AW153" s="124">
        <f t="shared" si="923"/>
        <v>0</v>
      </c>
      <c r="AX153" s="124">
        <f t="shared" si="923"/>
        <v>0</v>
      </c>
    </row>
    <row r="154" spans="1:50" outlineLevel="1" x14ac:dyDescent="0.25">
      <c r="A154" s="18"/>
      <c r="B154" s="146"/>
      <c r="C154" s="194" t="s">
        <v>27</v>
      </c>
      <c r="D154" s="195"/>
      <c r="E154" s="35">
        <f>E153</f>
        <v>0</v>
      </c>
      <c r="F154" s="36">
        <f>E154+F153</f>
        <v>0</v>
      </c>
      <c r="G154" s="36">
        <f t="shared" ref="G154" si="924">F154+G153</f>
        <v>0</v>
      </c>
      <c r="H154" s="37">
        <f t="shared" ref="H154" si="925">G154+H153</f>
        <v>0</v>
      </c>
      <c r="I154" s="35">
        <f t="shared" ref="I154" si="926">H154+I153</f>
        <v>0</v>
      </c>
      <c r="J154" s="35">
        <f t="shared" ref="J154" si="927">I154+J153</f>
        <v>0</v>
      </c>
      <c r="K154" s="35">
        <f t="shared" ref="K154" si="928">J154+K153</f>
        <v>0</v>
      </c>
      <c r="L154" s="35">
        <f t="shared" ref="L154" si="929">K154+L153</f>
        <v>0</v>
      </c>
      <c r="M154" s="35">
        <f t="shared" ref="M154" si="930">L154+M153</f>
        <v>0</v>
      </c>
      <c r="N154" s="35">
        <f t="shared" ref="N154" si="931">M154+N153</f>
        <v>0</v>
      </c>
      <c r="O154" s="35">
        <f t="shared" ref="O154" si="932">N154+O153</f>
        <v>0</v>
      </c>
      <c r="P154" s="35">
        <f t="shared" ref="P154" si="933">O154+P153</f>
        <v>0</v>
      </c>
      <c r="Q154" s="35">
        <f t="shared" ref="Q154" si="934">P154+Q153</f>
        <v>0</v>
      </c>
      <c r="R154" s="35">
        <f t="shared" ref="R154" si="935">Q154+R153</f>
        <v>0</v>
      </c>
      <c r="S154" s="35">
        <f t="shared" ref="S154" si="936">R154+S153</f>
        <v>0</v>
      </c>
      <c r="T154" s="35">
        <f t="shared" ref="T154" si="937">S154+T153</f>
        <v>0</v>
      </c>
      <c r="U154" s="35">
        <f t="shared" ref="U154" si="938">T154+U153</f>
        <v>0</v>
      </c>
      <c r="V154" s="35">
        <f t="shared" ref="V154" si="939">U154+V153</f>
        <v>0</v>
      </c>
      <c r="W154" s="35">
        <f t="shared" ref="W154" si="940">V154+W153</f>
        <v>0</v>
      </c>
      <c r="X154" s="36">
        <f t="shared" ref="X154" si="941">W154+X153</f>
        <v>0</v>
      </c>
      <c r="Y154" s="124">
        <f t="shared" ref="Y154" si="942">X154+Y153</f>
        <v>0</v>
      </c>
      <c r="Z154" s="124">
        <f t="shared" ref="Z154" si="943">Y154+Z153</f>
        <v>0</v>
      </c>
      <c r="AA154" s="124">
        <f t="shared" ref="AA154" si="944">Z154+AA153</f>
        <v>0</v>
      </c>
      <c r="AB154" s="124">
        <f t="shared" ref="AB154" si="945">AA154+AB153</f>
        <v>0</v>
      </c>
      <c r="AC154" s="124">
        <f t="shared" ref="AC154" si="946">AB154+AC153</f>
        <v>0</v>
      </c>
      <c r="AD154" s="124">
        <f t="shared" ref="AD154" si="947">AC154+AD153</f>
        <v>0</v>
      </c>
      <c r="AE154" s="124">
        <f t="shared" ref="AE154" si="948">AD154+AE153</f>
        <v>0</v>
      </c>
      <c r="AF154" s="124">
        <f t="shared" ref="AF154" si="949">AE154+AF153</f>
        <v>0</v>
      </c>
      <c r="AG154" s="124">
        <f t="shared" ref="AG154" si="950">AF154+AG153</f>
        <v>0</v>
      </c>
      <c r="AH154" s="124">
        <f t="shared" ref="AH154" si="951">AG154+AH153</f>
        <v>0</v>
      </c>
      <c r="AI154" s="124">
        <f t="shared" ref="AI154" si="952">AH154+AI153</f>
        <v>0</v>
      </c>
      <c r="AJ154" s="124">
        <f t="shared" ref="AJ154" si="953">AI154+AJ153</f>
        <v>0</v>
      </c>
      <c r="AK154" s="124">
        <f t="shared" ref="AK154" si="954">AJ154+AK153</f>
        <v>0</v>
      </c>
      <c r="AL154" s="124">
        <f t="shared" ref="AL154" si="955">AK154+AL153</f>
        <v>0</v>
      </c>
      <c r="AM154" s="124">
        <f t="shared" ref="AM154" si="956">AL154+AM153</f>
        <v>0</v>
      </c>
      <c r="AN154" s="124">
        <f t="shared" ref="AN154" si="957">AM154+AN153</f>
        <v>0</v>
      </c>
      <c r="AO154" s="124">
        <f t="shared" ref="AO154" si="958">AN154+AO153</f>
        <v>0</v>
      </c>
      <c r="AP154" s="124">
        <f t="shared" ref="AP154" si="959">AO154+AP153</f>
        <v>0</v>
      </c>
      <c r="AQ154" s="124">
        <f t="shared" ref="AQ154" si="960">AP154+AQ153</f>
        <v>0</v>
      </c>
      <c r="AR154" s="124">
        <f t="shared" ref="AR154" si="961">AQ154+AR153</f>
        <v>0</v>
      </c>
      <c r="AS154" s="124">
        <f t="shared" ref="AS154" si="962">AR154+AS153</f>
        <v>0</v>
      </c>
      <c r="AT154" s="124">
        <f t="shared" ref="AT154" si="963">AS154+AT153</f>
        <v>0</v>
      </c>
      <c r="AU154" s="124">
        <f t="shared" ref="AU154" si="964">AT154+AU153</f>
        <v>0</v>
      </c>
      <c r="AV154" s="124">
        <f t="shared" ref="AV154" si="965">AU154+AV153</f>
        <v>0</v>
      </c>
      <c r="AW154" s="124">
        <f t="shared" ref="AW154" si="966">AV154+AW153</f>
        <v>0</v>
      </c>
      <c r="AX154" s="124">
        <f t="shared" ref="AX154" si="967">AW154+AX153</f>
        <v>0</v>
      </c>
    </row>
    <row r="155" spans="1:50" x14ac:dyDescent="0.25">
      <c r="A155" s="18"/>
      <c r="B155" s="22"/>
      <c r="C155" s="18"/>
      <c r="D155" s="18"/>
      <c r="E155" s="106"/>
      <c r="F155" s="106"/>
      <c r="G155" s="106"/>
      <c r="H155" s="106"/>
      <c r="I155" s="39"/>
      <c r="J155" s="106"/>
      <c r="K155" s="39"/>
      <c r="L155" s="106"/>
      <c r="M155" s="106"/>
      <c r="N155" s="106"/>
      <c r="O155" s="39"/>
      <c r="P155" s="106"/>
      <c r="Q155" s="106"/>
      <c r="R155" s="106"/>
      <c r="S155" s="39"/>
      <c r="T155" s="106"/>
      <c r="U155" s="106"/>
      <c r="V155" s="39"/>
      <c r="W155" s="106"/>
      <c r="X155" s="106"/>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row>
    <row r="156" spans="1:50" x14ac:dyDescent="0.25">
      <c r="A156" s="18"/>
      <c r="B156" s="144" t="s">
        <v>8</v>
      </c>
      <c r="C156" s="194" t="s">
        <v>28</v>
      </c>
      <c r="D156" s="195"/>
      <c r="E156" s="96">
        <f>E6+E21+E36+E51+E66+E81+E96+E111+E126+E141</f>
        <v>3825</v>
      </c>
      <c r="F156" s="96">
        <f t="shared" ref="F156:X169" si="968">F6+F21+F36+F51+F66+F81+F96+F111+F126+F141</f>
        <v>3901.5</v>
      </c>
      <c r="G156" s="96">
        <f t="shared" si="968"/>
        <v>8754.9660000000003</v>
      </c>
      <c r="H156" s="96">
        <f t="shared" si="968"/>
        <v>17048.306519999998</v>
      </c>
      <c r="I156" s="96">
        <f t="shared" si="968"/>
        <v>17389.272650400002</v>
      </c>
      <c r="J156" s="96">
        <f t="shared" si="968"/>
        <v>17737.058103408002</v>
      </c>
      <c r="K156" s="96">
        <f t="shared" si="968"/>
        <v>18091.799265476155</v>
      </c>
      <c r="L156" s="96">
        <f t="shared" si="968"/>
        <v>18453.635250785683</v>
      </c>
      <c r="M156" s="96">
        <f t="shared" si="968"/>
        <v>18822.707955801394</v>
      </c>
      <c r="N156" s="96">
        <f t="shared" si="968"/>
        <v>19199.162114917424</v>
      </c>
      <c r="O156" s="96">
        <f t="shared" si="968"/>
        <v>19583.14535721577</v>
      </c>
      <c r="P156" s="96">
        <f t="shared" si="968"/>
        <v>19974.808264360086</v>
      </c>
      <c r="Q156" s="96">
        <f t="shared" si="968"/>
        <v>14553.074592605204</v>
      </c>
      <c r="R156" s="96">
        <f t="shared" si="968"/>
        <v>14844.136084457312</v>
      </c>
      <c r="S156" s="96">
        <f t="shared" si="968"/>
        <v>10094.01253743097</v>
      </c>
      <c r="T156" s="96">
        <f t="shared" si="968"/>
        <v>0</v>
      </c>
      <c r="U156" s="96">
        <f t="shared" si="968"/>
        <v>0</v>
      </c>
      <c r="V156" s="96">
        <f t="shared" si="968"/>
        <v>0</v>
      </c>
      <c r="W156" s="96">
        <f t="shared" si="968"/>
        <v>0</v>
      </c>
      <c r="X156" s="41">
        <f t="shared" si="968"/>
        <v>0</v>
      </c>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row>
    <row r="157" spans="1:50" x14ac:dyDescent="0.25">
      <c r="A157" s="18"/>
      <c r="B157" s="145"/>
      <c r="C157" s="194" t="s">
        <v>29</v>
      </c>
      <c r="D157" s="195"/>
      <c r="E157" s="108">
        <f t="shared" ref="E157:T169" si="969">E7+E22+E37+E52+E67+E82+E97+E112+E127+E142</f>
        <v>3213</v>
      </c>
      <c r="F157" s="108">
        <f t="shared" si="969"/>
        <v>3283.5023999999999</v>
      </c>
      <c r="G157" s="108">
        <f t="shared" si="969"/>
        <v>7366.8422635199995</v>
      </c>
      <c r="H157" s="108">
        <f t="shared" si="969"/>
        <v>13048.741986902494</v>
      </c>
      <c r="I157" s="108">
        <f t="shared" si="969"/>
        <v>13350.51238487814</v>
      </c>
      <c r="J157" s="108">
        <f t="shared" si="969"/>
        <v>13658.717987284028</v>
      </c>
      <c r="K157" s="108">
        <f t="shared" si="969"/>
        <v>13973.49141621417</v>
      </c>
      <c r="L157" s="108">
        <f t="shared" si="969"/>
        <v>14294.967984600926</v>
      </c>
      <c r="M157" s="108">
        <f t="shared" si="969"/>
        <v>14623.285750408028</v>
      </c>
      <c r="N157" s="108">
        <f t="shared" si="969"/>
        <v>14958.585571911202</v>
      </c>
      <c r="O157" s="108">
        <f t="shared" si="969"/>
        <v>15301.011164088088</v>
      </c>
      <c r="P157" s="108">
        <f t="shared" si="969"/>
        <v>15650.709156139754</v>
      </c>
      <c r="Q157" s="108">
        <f t="shared" si="969"/>
        <v>11028.937860184677</v>
      </c>
      <c r="R157" s="108">
        <f t="shared" si="969"/>
        <v>11285.462812059064</v>
      </c>
      <c r="S157" s="108">
        <f t="shared" si="969"/>
        <v>7201.9947570376771</v>
      </c>
      <c r="T157" s="108">
        <f t="shared" si="969"/>
        <v>0</v>
      </c>
      <c r="U157" s="108">
        <f t="shared" si="968"/>
        <v>0</v>
      </c>
      <c r="V157" s="108">
        <f t="shared" si="968"/>
        <v>0</v>
      </c>
      <c r="W157" s="108">
        <f t="shared" si="968"/>
        <v>0</v>
      </c>
      <c r="X157" s="25">
        <f t="shared" si="968"/>
        <v>0</v>
      </c>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row>
    <row r="158" spans="1:50" x14ac:dyDescent="0.25">
      <c r="A158" s="18"/>
      <c r="B158" s="145"/>
      <c r="C158" s="194" t="s">
        <v>95</v>
      </c>
      <c r="D158" s="195"/>
      <c r="E158" s="107">
        <f t="shared" si="969"/>
        <v>612</v>
      </c>
      <c r="F158" s="107">
        <f t="shared" si="968"/>
        <v>617.99760000000015</v>
      </c>
      <c r="G158" s="107">
        <f t="shared" si="968"/>
        <v>1388.1237364799999</v>
      </c>
      <c r="H158" s="107">
        <f t="shared" si="968"/>
        <v>3999.564533097504</v>
      </c>
      <c r="I158" s="107">
        <f t="shared" si="968"/>
        <v>4038.7602655218602</v>
      </c>
      <c r="J158" s="107">
        <f t="shared" si="968"/>
        <v>4078.3401161239744</v>
      </c>
      <c r="K158" s="107">
        <f t="shared" si="968"/>
        <v>4118.3078492619879</v>
      </c>
      <c r="L158" s="107">
        <f t="shared" si="968"/>
        <v>4158.667266184756</v>
      </c>
      <c r="M158" s="107">
        <f t="shared" si="968"/>
        <v>4199.4222053933663</v>
      </c>
      <c r="N158" s="107">
        <f t="shared" si="968"/>
        <v>4240.5765430062211</v>
      </c>
      <c r="O158" s="107">
        <f t="shared" si="968"/>
        <v>4282.134193127682</v>
      </c>
      <c r="P158" s="107">
        <f t="shared" si="968"/>
        <v>4324.0991082203336</v>
      </c>
      <c r="Q158" s="107">
        <f t="shared" si="968"/>
        <v>3524.1367324205271</v>
      </c>
      <c r="R158" s="107">
        <f t="shared" si="968"/>
        <v>3558.6732723982486</v>
      </c>
      <c r="S158" s="107">
        <f t="shared" si="968"/>
        <v>2892.0177803932929</v>
      </c>
      <c r="T158" s="107">
        <f t="shared" si="968"/>
        <v>0</v>
      </c>
      <c r="U158" s="107">
        <f t="shared" si="968"/>
        <v>0</v>
      </c>
      <c r="V158" s="107">
        <f t="shared" si="968"/>
        <v>0</v>
      </c>
      <c r="W158" s="107">
        <f t="shared" si="968"/>
        <v>0</v>
      </c>
      <c r="X158" s="45">
        <f t="shared" si="968"/>
        <v>0</v>
      </c>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row>
    <row r="159" spans="1:50" ht="6.75" customHeight="1" x14ac:dyDescent="0.25">
      <c r="A159" s="18"/>
      <c r="B159" s="145"/>
      <c r="C159" s="18"/>
      <c r="D159" s="18"/>
      <c r="E159" s="51"/>
      <c r="F159" s="50"/>
      <c r="G159" s="50"/>
      <c r="H159" s="50"/>
      <c r="I159" s="50"/>
      <c r="J159" s="50"/>
      <c r="K159" s="50"/>
      <c r="L159" s="50"/>
      <c r="M159" s="50"/>
      <c r="N159" s="50"/>
      <c r="O159" s="50"/>
      <c r="P159" s="50"/>
      <c r="Q159" s="50"/>
      <c r="R159" s="50"/>
      <c r="S159" s="50"/>
      <c r="T159" s="50"/>
      <c r="U159" s="50"/>
      <c r="V159" s="50"/>
      <c r="W159" s="50"/>
      <c r="X159" s="50"/>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row>
    <row r="160" spans="1:50" x14ac:dyDescent="0.25">
      <c r="A160" s="18"/>
      <c r="B160" s="145"/>
      <c r="C160" s="23" t="s">
        <v>98</v>
      </c>
      <c r="D160" s="104" t="s">
        <v>23</v>
      </c>
      <c r="E160" s="28">
        <f t="shared" si="969"/>
        <v>612</v>
      </c>
      <c r="F160" s="28">
        <f t="shared" si="968"/>
        <v>617.99760000000015</v>
      </c>
      <c r="G160" s="28">
        <f t="shared" si="968"/>
        <v>1388.1237364799999</v>
      </c>
      <c r="H160" s="28">
        <f t="shared" si="968"/>
        <v>3999.564533097504</v>
      </c>
      <c r="I160" s="28">
        <f t="shared" si="968"/>
        <v>2727.1122713202599</v>
      </c>
      <c r="J160" s="28">
        <f t="shared" si="968"/>
        <v>2753.8379715791984</v>
      </c>
      <c r="K160" s="28">
        <f t="shared" si="968"/>
        <v>2780.8255837006736</v>
      </c>
      <c r="L160" s="28">
        <f t="shared" si="968"/>
        <v>2808.0776744209406</v>
      </c>
      <c r="M160" s="28">
        <f t="shared" si="968"/>
        <v>2430.5407008106249</v>
      </c>
      <c r="N160" s="28">
        <f t="shared" si="968"/>
        <v>2454.3599996785688</v>
      </c>
      <c r="O160" s="28">
        <f t="shared" si="968"/>
        <v>2478.4127276754189</v>
      </c>
      <c r="P160" s="28">
        <f t="shared" si="968"/>
        <v>2502.7011724066379</v>
      </c>
      <c r="Q160" s="28">
        <f t="shared" si="968"/>
        <v>2106.0583703660404</v>
      </c>
      <c r="R160" s="28">
        <f t="shared" si="968"/>
        <v>2126.6977423956278</v>
      </c>
      <c r="S160" s="28">
        <f t="shared" si="968"/>
        <v>1446.0088901966465</v>
      </c>
      <c r="T160" s="28">
        <f t="shared" si="968"/>
        <v>0</v>
      </c>
      <c r="U160" s="28">
        <f t="shared" si="968"/>
        <v>0</v>
      </c>
      <c r="V160" s="28">
        <f t="shared" si="968"/>
        <v>0</v>
      </c>
      <c r="W160" s="28">
        <f t="shared" si="968"/>
        <v>0</v>
      </c>
      <c r="X160" s="96">
        <f t="shared" si="968"/>
        <v>0</v>
      </c>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row>
    <row r="161" spans="1:50" x14ac:dyDescent="0.25">
      <c r="A161" s="18"/>
      <c r="B161" s="145"/>
      <c r="C161" s="23" t="s">
        <v>40</v>
      </c>
      <c r="D161" s="31" t="s">
        <v>24</v>
      </c>
      <c r="E161" s="32">
        <f t="shared" si="969"/>
        <v>0</v>
      </c>
      <c r="F161" s="32">
        <f t="shared" si="968"/>
        <v>0</v>
      </c>
      <c r="G161" s="32">
        <f t="shared" si="968"/>
        <v>0</v>
      </c>
      <c r="H161" s="32">
        <f t="shared" si="968"/>
        <v>0</v>
      </c>
      <c r="I161" s="32">
        <f t="shared" si="968"/>
        <v>0</v>
      </c>
      <c r="J161" s="32">
        <f t="shared" si="968"/>
        <v>0</v>
      </c>
      <c r="K161" s="32">
        <f t="shared" si="968"/>
        <v>0</v>
      </c>
      <c r="L161" s="32">
        <f t="shared" si="968"/>
        <v>0</v>
      </c>
      <c r="M161" s="32">
        <f t="shared" si="968"/>
        <v>0</v>
      </c>
      <c r="N161" s="32">
        <f t="shared" si="968"/>
        <v>0</v>
      </c>
      <c r="O161" s="32">
        <f t="shared" si="968"/>
        <v>0</v>
      </c>
      <c r="P161" s="32">
        <f t="shared" si="968"/>
        <v>100</v>
      </c>
      <c r="Q161" s="32">
        <f t="shared" si="968"/>
        <v>0</v>
      </c>
      <c r="R161" s="32">
        <f t="shared" si="968"/>
        <v>0</v>
      </c>
      <c r="S161" s="32">
        <f t="shared" si="968"/>
        <v>100</v>
      </c>
      <c r="T161" s="32">
        <f t="shared" si="968"/>
        <v>0</v>
      </c>
      <c r="U161" s="32">
        <f t="shared" si="968"/>
        <v>0</v>
      </c>
      <c r="V161" s="32">
        <f t="shared" si="968"/>
        <v>0</v>
      </c>
      <c r="W161" s="32">
        <f t="shared" si="968"/>
        <v>0</v>
      </c>
      <c r="X161" s="25">
        <f t="shared" si="968"/>
        <v>0</v>
      </c>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row>
    <row r="162" spans="1:50" x14ac:dyDescent="0.25">
      <c r="A162" s="18"/>
      <c r="B162" s="145"/>
      <c r="C162" s="23" t="s">
        <v>3</v>
      </c>
      <c r="D162" s="104" t="s">
        <v>25</v>
      </c>
      <c r="E162" s="32">
        <f t="shared" si="969"/>
        <v>12000</v>
      </c>
      <c r="F162" s="32">
        <f t="shared" si="968"/>
        <v>0</v>
      </c>
      <c r="G162" s="32">
        <f t="shared" si="968"/>
        <v>5000</v>
      </c>
      <c r="H162" s="32">
        <f t="shared" si="968"/>
        <v>2000</v>
      </c>
      <c r="I162" s="32">
        <f t="shared" si="968"/>
        <v>0</v>
      </c>
      <c r="J162" s="32">
        <f t="shared" si="968"/>
        <v>0</v>
      </c>
      <c r="K162" s="32">
        <f t="shared" si="968"/>
        <v>0</v>
      </c>
      <c r="L162" s="32">
        <f t="shared" si="968"/>
        <v>0</v>
      </c>
      <c r="M162" s="32">
        <f t="shared" si="968"/>
        <v>0</v>
      </c>
      <c r="N162" s="32">
        <f t="shared" si="968"/>
        <v>0</v>
      </c>
      <c r="O162" s="32">
        <f t="shared" si="968"/>
        <v>0</v>
      </c>
      <c r="P162" s="32">
        <f t="shared" si="968"/>
        <v>0</v>
      </c>
      <c r="Q162" s="32">
        <f t="shared" si="968"/>
        <v>0</v>
      </c>
      <c r="R162" s="32">
        <f t="shared" si="968"/>
        <v>0</v>
      </c>
      <c r="S162" s="32">
        <f t="shared" si="968"/>
        <v>0</v>
      </c>
      <c r="T162" s="32">
        <f t="shared" si="968"/>
        <v>0</v>
      </c>
      <c r="U162" s="32">
        <f t="shared" si="968"/>
        <v>0</v>
      </c>
      <c r="V162" s="32">
        <f t="shared" si="968"/>
        <v>0</v>
      </c>
      <c r="W162" s="32">
        <f t="shared" si="968"/>
        <v>0</v>
      </c>
      <c r="X162" s="25">
        <f t="shared" si="968"/>
        <v>0</v>
      </c>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row>
    <row r="163" spans="1:50" x14ac:dyDescent="0.25">
      <c r="A163" s="18"/>
      <c r="B163" s="145"/>
      <c r="C163" s="23" t="s">
        <v>44</v>
      </c>
      <c r="D163" s="31" t="s">
        <v>24</v>
      </c>
      <c r="E163" s="33">
        <f t="shared" si="969"/>
        <v>100</v>
      </c>
      <c r="F163" s="33">
        <f t="shared" si="968"/>
        <v>100</v>
      </c>
      <c r="G163" s="33">
        <f t="shared" si="968"/>
        <v>100</v>
      </c>
      <c r="H163" s="33">
        <f t="shared" si="968"/>
        <v>100</v>
      </c>
      <c r="I163" s="33">
        <f t="shared" si="968"/>
        <v>100</v>
      </c>
      <c r="J163" s="33">
        <f t="shared" si="968"/>
        <v>100</v>
      </c>
      <c r="K163" s="33">
        <f t="shared" si="968"/>
        <v>100</v>
      </c>
      <c r="L163" s="33">
        <f t="shared" si="968"/>
        <v>100</v>
      </c>
      <c r="M163" s="33">
        <f t="shared" si="968"/>
        <v>100</v>
      </c>
      <c r="N163" s="33">
        <f t="shared" si="968"/>
        <v>100</v>
      </c>
      <c r="O163" s="33">
        <f t="shared" si="968"/>
        <v>100</v>
      </c>
      <c r="P163" s="33">
        <f t="shared" si="968"/>
        <v>100</v>
      </c>
      <c r="Q163" s="33">
        <f t="shared" si="968"/>
        <v>100</v>
      </c>
      <c r="R163" s="33">
        <f t="shared" si="968"/>
        <v>100</v>
      </c>
      <c r="S163" s="33">
        <f t="shared" si="968"/>
        <v>0</v>
      </c>
      <c r="T163" s="33">
        <f t="shared" si="968"/>
        <v>0</v>
      </c>
      <c r="U163" s="33">
        <f t="shared" si="968"/>
        <v>0</v>
      </c>
      <c r="V163" s="33">
        <f t="shared" si="968"/>
        <v>0</v>
      </c>
      <c r="W163" s="33">
        <f t="shared" si="968"/>
        <v>0</v>
      </c>
      <c r="X163" s="36">
        <f t="shared" si="968"/>
        <v>0</v>
      </c>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row>
    <row r="164" spans="1:50" ht="6.75" customHeight="1" x14ac:dyDescent="0.25">
      <c r="A164" s="18"/>
      <c r="B164" s="145"/>
      <c r="C164" s="18"/>
      <c r="D164" s="20"/>
      <c r="E164" s="49"/>
      <c r="F164" s="50"/>
      <c r="G164" s="50"/>
      <c r="H164" s="50"/>
      <c r="I164" s="50"/>
      <c r="J164" s="50"/>
      <c r="K164" s="50"/>
      <c r="L164" s="50"/>
      <c r="M164" s="50"/>
      <c r="N164" s="50"/>
      <c r="O164" s="50"/>
      <c r="P164" s="50"/>
      <c r="Q164" s="50"/>
      <c r="R164" s="50"/>
      <c r="S164" s="50"/>
      <c r="T164" s="50"/>
      <c r="U164" s="50"/>
      <c r="V164" s="50"/>
      <c r="W164" s="50"/>
      <c r="X164" s="50"/>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row>
    <row r="165" spans="1:50" x14ac:dyDescent="0.25">
      <c r="A165" s="18"/>
      <c r="B165" s="145"/>
      <c r="C165" s="194" t="s">
        <v>96</v>
      </c>
      <c r="D165" s="195"/>
      <c r="E165" s="24">
        <f t="shared" si="969"/>
        <v>0</v>
      </c>
      <c r="F165" s="24">
        <f t="shared" si="968"/>
        <v>0</v>
      </c>
      <c r="G165" s="24">
        <f t="shared" si="968"/>
        <v>0</v>
      </c>
      <c r="H165" s="24">
        <f t="shared" si="968"/>
        <v>0</v>
      </c>
      <c r="I165" s="24">
        <f t="shared" si="968"/>
        <v>1311.6479942016003</v>
      </c>
      <c r="J165" s="24">
        <f t="shared" si="968"/>
        <v>1324.502144544776</v>
      </c>
      <c r="K165" s="24">
        <f t="shared" si="968"/>
        <v>1337.4822655613143</v>
      </c>
      <c r="L165" s="24">
        <f t="shared" si="968"/>
        <v>1350.5895917638154</v>
      </c>
      <c r="M165" s="24">
        <f t="shared" si="968"/>
        <v>1768.8815045827416</v>
      </c>
      <c r="N165" s="24">
        <f t="shared" si="968"/>
        <v>1786.2165433276523</v>
      </c>
      <c r="O165" s="24">
        <f t="shared" si="968"/>
        <v>1803.7214654522631</v>
      </c>
      <c r="P165" s="24">
        <f t="shared" si="968"/>
        <v>1821.3979358136955</v>
      </c>
      <c r="Q165" s="24">
        <f t="shared" si="968"/>
        <v>1418.0783620544869</v>
      </c>
      <c r="R165" s="24">
        <f t="shared" si="968"/>
        <v>1431.9755300026211</v>
      </c>
      <c r="S165" s="24">
        <f t="shared" si="968"/>
        <v>1446.0088901966465</v>
      </c>
      <c r="T165" s="24">
        <f t="shared" si="968"/>
        <v>0</v>
      </c>
      <c r="U165" s="24">
        <f t="shared" si="968"/>
        <v>0</v>
      </c>
      <c r="V165" s="24">
        <f t="shared" si="968"/>
        <v>0</v>
      </c>
      <c r="W165" s="24">
        <f t="shared" si="968"/>
        <v>0</v>
      </c>
      <c r="X165" s="48">
        <f t="shared" si="968"/>
        <v>0</v>
      </c>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row>
    <row r="166" spans="1:50" x14ac:dyDescent="0.25">
      <c r="A166" s="18"/>
      <c r="B166" s="145"/>
      <c r="C166" s="194" t="s">
        <v>97</v>
      </c>
      <c r="D166" s="195"/>
      <c r="E166" s="24">
        <f t="shared" si="969"/>
        <v>0</v>
      </c>
      <c r="F166" s="24">
        <f t="shared" si="968"/>
        <v>0</v>
      </c>
      <c r="G166" s="24">
        <f t="shared" si="968"/>
        <v>0</v>
      </c>
      <c r="H166" s="24">
        <f t="shared" si="968"/>
        <v>0</v>
      </c>
      <c r="I166" s="24">
        <f t="shared" si="968"/>
        <v>1311.6479942016003</v>
      </c>
      <c r="J166" s="24">
        <f t="shared" si="968"/>
        <v>2636.1501387463763</v>
      </c>
      <c r="K166" s="24">
        <f t="shared" si="968"/>
        <v>3973.6324043076906</v>
      </c>
      <c r="L166" s="24">
        <f t="shared" si="968"/>
        <v>5324.2219960715065</v>
      </c>
      <c r="M166" s="24">
        <f t="shared" si="968"/>
        <v>7093.1035006542479</v>
      </c>
      <c r="N166" s="24">
        <f t="shared" si="968"/>
        <v>8879.3200439819011</v>
      </c>
      <c r="O166" s="24">
        <f t="shared" si="968"/>
        <v>10683.041509434164</v>
      </c>
      <c r="P166" s="24">
        <f t="shared" si="968"/>
        <v>12504.439445247859</v>
      </c>
      <c r="Q166" s="24">
        <f t="shared" si="968"/>
        <v>13922.517807302345</v>
      </c>
      <c r="R166" s="24">
        <f t="shared" si="968"/>
        <v>15354.493337304966</v>
      </c>
      <c r="S166" s="24">
        <f t="shared" si="968"/>
        <v>16800.502227501613</v>
      </c>
      <c r="T166" s="24">
        <f t="shared" si="968"/>
        <v>16800.502227501613</v>
      </c>
      <c r="U166" s="24">
        <f t="shared" si="968"/>
        <v>16800.502227501613</v>
      </c>
      <c r="V166" s="24">
        <f t="shared" si="968"/>
        <v>16800.502227501613</v>
      </c>
      <c r="W166" s="24">
        <f t="shared" si="968"/>
        <v>16800.502227501613</v>
      </c>
      <c r="X166" s="36">
        <f t="shared" si="968"/>
        <v>16800.502227501613</v>
      </c>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row>
    <row r="167" spans="1:50" ht="7.5" customHeight="1" x14ac:dyDescent="0.25">
      <c r="A167" s="18"/>
      <c r="B167" s="145"/>
      <c r="C167" s="65"/>
      <c r="D167" s="66"/>
      <c r="E167" s="67"/>
      <c r="F167" s="68"/>
      <c r="G167" s="68"/>
      <c r="H167" s="68"/>
      <c r="I167" s="68"/>
      <c r="J167" s="68"/>
      <c r="K167" s="68"/>
      <c r="L167" s="68"/>
      <c r="M167" s="68"/>
      <c r="N167" s="68"/>
      <c r="O167" s="68"/>
      <c r="P167" s="68"/>
      <c r="Q167" s="68"/>
      <c r="R167" s="68"/>
      <c r="S167" s="68"/>
      <c r="T167" s="68"/>
      <c r="U167" s="68"/>
      <c r="V167" s="68"/>
      <c r="W167" s="68"/>
      <c r="X167" s="68"/>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row>
    <row r="168" spans="1:50" x14ac:dyDescent="0.25">
      <c r="A168" s="18"/>
      <c r="B168" s="145"/>
      <c r="C168" s="194" t="s">
        <v>26</v>
      </c>
      <c r="D168" s="195"/>
      <c r="E168" s="24">
        <f t="shared" si="969"/>
        <v>-11288</v>
      </c>
      <c r="F168" s="26">
        <f t="shared" si="968"/>
        <v>717.99760000000015</v>
      </c>
      <c r="G168" s="26">
        <f t="shared" si="968"/>
        <v>-3511.8762635199996</v>
      </c>
      <c r="H168" s="38">
        <f t="shared" si="968"/>
        <v>2099.564533097504</v>
      </c>
      <c r="I168" s="24">
        <f t="shared" si="968"/>
        <v>2827.1122713202599</v>
      </c>
      <c r="J168" s="24">
        <f t="shared" si="968"/>
        <v>2853.8379715791984</v>
      </c>
      <c r="K168" s="24">
        <f t="shared" si="968"/>
        <v>2880.8255837006736</v>
      </c>
      <c r="L168" s="24">
        <f t="shared" si="968"/>
        <v>2908.0776744209406</v>
      </c>
      <c r="M168" s="24">
        <f t="shared" si="968"/>
        <v>2530.5407008106249</v>
      </c>
      <c r="N168" s="24">
        <f t="shared" si="968"/>
        <v>2554.3599996785688</v>
      </c>
      <c r="O168" s="24">
        <f t="shared" si="968"/>
        <v>2578.4127276754189</v>
      </c>
      <c r="P168" s="24">
        <f t="shared" si="968"/>
        <v>2702.7011724066379</v>
      </c>
      <c r="Q168" s="24">
        <f t="shared" si="968"/>
        <v>2206.0583703660404</v>
      </c>
      <c r="R168" s="24">
        <f t="shared" si="968"/>
        <v>2226.6977423956278</v>
      </c>
      <c r="S168" s="24">
        <f t="shared" si="968"/>
        <v>1546.0088901966465</v>
      </c>
      <c r="T168" s="24">
        <f t="shared" si="968"/>
        <v>0</v>
      </c>
      <c r="U168" s="24">
        <f t="shared" si="968"/>
        <v>0</v>
      </c>
      <c r="V168" s="24">
        <f t="shared" si="968"/>
        <v>0</v>
      </c>
      <c r="W168" s="24">
        <f t="shared" si="968"/>
        <v>0</v>
      </c>
      <c r="X168" s="48">
        <f t="shared" si="968"/>
        <v>0</v>
      </c>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row>
    <row r="169" spans="1:50" x14ac:dyDescent="0.25">
      <c r="A169" s="18"/>
      <c r="B169" s="146"/>
      <c r="C169" s="194" t="s">
        <v>27</v>
      </c>
      <c r="D169" s="195"/>
      <c r="E169" s="35">
        <f t="shared" si="969"/>
        <v>-11288</v>
      </c>
      <c r="F169" s="36">
        <f t="shared" si="968"/>
        <v>-10570.002399999999</v>
      </c>
      <c r="G169" s="36">
        <f t="shared" si="968"/>
        <v>-14081.878663519999</v>
      </c>
      <c r="H169" s="37">
        <f t="shared" si="968"/>
        <v>-11982.314130422496</v>
      </c>
      <c r="I169" s="35">
        <f t="shared" si="968"/>
        <v>-9155.2018591022352</v>
      </c>
      <c r="J169" s="35">
        <f t="shared" si="968"/>
        <v>-6301.363887523039</v>
      </c>
      <c r="K169" s="35">
        <f t="shared" si="968"/>
        <v>-3420.5383038223645</v>
      </c>
      <c r="L169" s="35">
        <f t="shared" si="968"/>
        <v>-512.46062940142292</v>
      </c>
      <c r="M169" s="35">
        <f t="shared" si="968"/>
        <v>2018.080071409202</v>
      </c>
      <c r="N169" s="35">
        <f t="shared" si="968"/>
        <v>4572.4400710877708</v>
      </c>
      <c r="O169" s="35">
        <f t="shared" si="968"/>
        <v>7150.8527987631896</v>
      </c>
      <c r="P169" s="35">
        <f t="shared" si="968"/>
        <v>9853.5539711698293</v>
      </c>
      <c r="Q169" s="35">
        <f t="shared" si="968"/>
        <v>12059.612341535867</v>
      </c>
      <c r="R169" s="35">
        <f t="shared" si="968"/>
        <v>14286.310083931496</v>
      </c>
      <c r="S169" s="35">
        <f t="shared" si="968"/>
        <v>15832.318974128142</v>
      </c>
      <c r="T169" s="35">
        <f t="shared" si="968"/>
        <v>15832.318974128142</v>
      </c>
      <c r="U169" s="35">
        <f t="shared" si="968"/>
        <v>15832.318974128142</v>
      </c>
      <c r="V169" s="35">
        <f t="shared" si="968"/>
        <v>15832.318974128142</v>
      </c>
      <c r="W169" s="35">
        <f t="shared" si="968"/>
        <v>15832.318974128142</v>
      </c>
      <c r="X169" s="36">
        <f t="shared" si="968"/>
        <v>15832.318974128142</v>
      </c>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row>
    <row r="170" spans="1:50"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row>
    <row r="171" spans="1:50"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row>
    <row r="172" spans="1:50"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row>
    <row r="173" spans="1:50"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row>
    <row r="174" spans="1:50"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row>
    <row r="175" spans="1:50"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row>
    <row r="176" spans="1:50"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row>
    <row r="177" spans="1:50"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row>
    <row r="178" spans="1:50"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row>
    <row r="179" spans="1:50"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row>
    <row r="180" spans="1:50"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row>
    <row r="181" spans="1:50"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row>
    <row r="182" spans="1:50"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row>
    <row r="183" spans="1:50"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row>
    <row r="184" spans="1:50"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row>
    <row r="185" spans="1:50"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row>
    <row r="186" spans="1:50"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row>
    <row r="187" spans="1:50"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row>
    <row r="188" spans="1:50"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row>
    <row r="189" spans="1:50"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row>
    <row r="190" spans="1:50"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row>
    <row r="191" spans="1:50"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row>
    <row r="192" spans="1:50"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row>
    <row r="193" spans="1:50"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row>
    <row r="194" spans="1:50"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row>
    <row r="195" spans="1:50"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row>
    <row r="196" spans="1:50"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row>
    <row r="197" spans="1:50"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row>
    <row r="198" spans="1:50"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row>
    <row r="199" spans="1:50"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row>
    <row r="200" spans="1:50"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row>
    <row r="201" spans="1:50"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row>
    <row r="202" spans="1:50"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row>
    <row r="203" spans="1:50"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row>
    <row r="204" spans="1:50"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row>
    <row r="205" spans="1:50"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row>
    <row r="206" spans="1:50"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row>
    <row r="207" spans="1:50"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row>
    <row r="208" spans="1:50"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row>
    <row r="209" spans="1:50"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row>
    <row r="210" spans="1:50"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row>
    <row r="211" spans="1:50"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row>
    <row r="212" spans="1:50"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row>
  </sheetData>
  <mergeCells count="89">
    <mergeCell ref="B66:B79"/>
    <mergeCell ref="C79:D79"/>
    <mergeCell ref="B51:B64"/>
    <mergeCell ref="C51:D51"/>
    <mergeCell ref="C52:D52"/>
    <mergeCell ref="C53:D53"/>
    <mergeCell ref="C60:D60"/>
    <mergeCell ref="C61:D61"/>
    <mergeCell ref="C63:D63"/>
    <mergeCell ref="C64:D64"/>
    <mergeCell ref="B36:B49"/>
    <mergeCell ref="C36:D36"/>
    <mergeCell ref="C37:D37"/>
    <mergeCell ref="C38:D38"/>
    <mergeCell ref="C45:D45"/>
    <mergeCell ref="C46:D46"/>
    <mergeCell ref="C48:D48"/>
    <mergeCell ref="C49:D49"/>
    <mergeCell ref="C165:D165"/>
    <mergeCell ref="C166:D166"/>
    <mergeCell ref="C1:U1"/>
    <mergeCell ref="C19:D19"/>
    <mergeCell ref="C18:D18"/>
    <mergeCell ref="C6:D6"/>
    <mergeCell ref="C7:D7"/>
    <mergeCell ref="C8:D8"/>
    <mergeCell ref="C158:D158"/>
    <mergeCell ref="C66:D66"/>
    <mergeCell ref="C67:D67"/>
    <mergeCell ref="C68:D68"/>
    <mergeCell ref="C75:D75"/>
    <mergeCell ref="C76:D76"/>
    <mergeCell ref="C78:D78"/>
    <mergeCell ref="C81:D81"/>
    <mergeCell ref="C168:D168"/>
    <mergeCell ref="C169:D169"/>
    <mergeCell ref="B156:B169"/>
    <mergeCell ref="B6:B19"/>
    <mergeCell ref="B21:B34"/>
    <mergeCell ref="C21:D21"/>
    <mergeCell ref="C22:D22"/>
    <mergeCell ref="C23:D23"/>
    <mergeCell ref="C33:D33"/>
    <mergeCell ref="C34:D34"/>
    <mergeCell ref="C156:D156"/>
    <mergeCell ref="C157:D157"/>
    <mergeCell ref="C15:D15"/>
    <mergeCell ref="C16:D16"/>
    <mergeCell ref="C30:D30"/>
    <mergeCell ref="C31:D31"/>
    <mergeCell ref="C90:D90"/>
    <mergeCell ref="C93:D93"/>
    <mergeCell ref="B81:B94"/>
    <mergeCell ref="C82:D82"/>
    <mergeCell ref="C83:D83"/>
    <mergeCell ref="C91:D91"/>
    <mergeCell ref="C94:D94"/>
    <mergeCell ref="C96:D96"/>
    <mergeCell ref="C105:D105"/>
    <mergeCell ref="C108:D108"/>
    <mergeCell ref="B96:B109"/>
    <mergeCell ref="C97:D97"/>
    <mergeCell ref="C98:D98"/>
    <mergeCell ref="C106:D106"/>
    <mergeCell ref="C109:D109"/>
    <mergeCell ref="B111:B124"/>
    <mergeCell ref="C111:D111"/>
    <mergeCell ref="C112:D112"/>
    <mergeCell ref="C113:D113"/>
    <mergeCell ref="C120:D120"/>
    <mergeCell ref="C121:D121"/>
    <mergeCell ref="C123:D123"/>
    <mergeCell ref="C124:D124"/>
    <mergeCell ref="B126:B139"/>
    <mergeCell ref="C126:D126"/>
    <mergeCell ref="C127:D127"/>
    <mergeCell ref="C128:D128"/>
    <mergeCell ref="C135:D135"/>
    <mergeCell ref="C136:D136"/>
    <mergeCell ref="C138:D138"/>
    <mergeCell ref="C139:D139"/>
    <mergeCell ref="B141:B154"/>
    <mergeCell ref="C141:D141"/>
    <mergeCell ref="C142:D142"/>
    <mergeCell ref="C143:D143"/>
    <mergeCell ref="C150:D150"/>
    <mergeCell ref="C151:D151"/>
    <mergeCell ref="C153:D153"/>
    <mergeCell ref="C154:D154"/>
  </mergeCells>
  <conditionalFormatting sqref="E35:J35 E14:J14 E6:J7 E11:J12 E18:J20 E50:J50 E65:J65 E155:W155 E9:J9 E80:W80">
    <cfRule type="cellIs" dxfId="278" priority="652" operator="lessThan">
      <formula>0</formula>
    </cfRule>
  </conditionalFormatting>
  <conditionalFormatting sqref="S35 S14 S6:S7 S11:S12 S18:S20 S50 S65 S9">
    <cfRule type="cellIs" dxfId="277" priority="559" operator="lessThan">
      <formula>0</formula>
    </cfRule>
  </conditionalFormatting>
  <conditionalFormatting sqref="E13:J13">
    <cfRule type="cellIs" dxfId="276" priority="646" operator="lessThan">
      <formula>0</formula>
    </cfRule>
  </conditionalFormatting>
  <conditionalFormatting sqref="E10:W10">
    <cfRule type="cellIs" dxfId="275" priority="640" operator="lessThan">
      <formula>0</formula>
    </cfRule>
  </conditionalFormatting>
  <conditionalFormatting sqref="K35 K14 K6:K7 K11:K12 K18:K20 K50 K65 K9">
    <cfRule type="cellIs" dxfId="274" priority="639" operator="lessThan">
      <formula>0</formula>
    </cfRule>
  </conditionalFormatting>
  <conditionalFormatting sqref="K13">
    <cfRule type="cellIs" dxfId="273" priority="634" operator="lessThan">
      <formula>0</formula>
    </cfRule>
  </conditionalFormatting>
  <conditionalFormatting sqref="L35 L14 L6:L7 L11:L12 L18:L20 L50 L65 L9">
    <cfRule type="cellIs" dxfId="272" priority="629" operator="lessThan">
      <formula>0</formula>
    </cfRule>
  </conditionalFormatting>
  <conditionalFormatting sqref="L13">
    <cfRule type="cellIs" dxfId="271" priority="624" operator="lessThan">
      <formula>0</formula>
    </cfRule>
  </conditionalFormatting>
  <conditionalFormatting sqref="M35 M14 M6:M7 M11:M12 M18:M20 M50 M65 M9">
    <cfRule type="cellIs" dxfId="270" priority="619" operator="lessThan">
      <formula>0</formula>
    </cfRule>
  </conditionalFormatting>
  <conditionalFormatting sqref="M13">
    <cfRule type="cellIs" dxfId="269" priority="614" operator="lessThan">
      <formula>0</formula>
    </cfRule>
  </conditionalFormatting>
  <conditionalFormatting sqref="N35 N14 N6:N7 N11:N12 N18:N20 N50 N65 N9">
    <cfRule type="cellIs" dxfId="268" priority="609" operator="lessThan">
      <formula>0</formula>
    </cfRule>
  </conditionalFormatting>
  <conditionalFormatting sqref="N13">
    <cfRule type="cellIs" dxfId="267" priority="604" operator="lessThan">
      <formula>0</formula>
    </cfRule>
  </conditionalFormatting>
  <conditionalFormatting sqref="O35 O14 O6:O7 O11:O12 O18:O20 O50 O65 O9">
    <cfRule type="cellIs" dxfId="266" priority="599" operator="lessThan">
      <formula>0</formula>
    </cfRule>
  </conditionalFormatting>
  <conditionalFormatting sqref="O13">
    <cfRule type="cellIs" dxfId="265" priority="594" operator="lessThan">
      <formula>0</formula>
    </cfRule>
  </conditionalFormatting>
  <conditionalFormatting sqref="P35 P14 P6:P7 P11:P12 P18:P20 P50 P65 P9">
    <cfRule type="cellIs" dxfId="264" priority="589" operator="lessThan">
      <formula>0</formula>
    </cfRule>
  </conditionalFormatting>
  <conditionalFormatting sqref="E28:J28">
    <cfRule type="cellIs" dxfId="263" priority="498" operator="lessThan">
      <formula>0</formula>
    </cfRule>
  </conditionalFormatting>
  <conditionalFormatting sqref="K29 K21:K22 K26:K27 K33:K34 K24">
    <cfRule type="cellIs" dxfId="262" priority="496" operator="lessThan">
      <formula>0</formula>
    </cfRule>
  </conditionalFormatting>
  <conditionalFormatting sqref="K28">
    <cfRule type="cellIs" dxfId="261" priority="495" operator="lessThan">
      <formula>0</formula>
    </cfRule>
  </conditionalFormatting>
  <conditionalFormatting sqref="P13">
    <cfRule type="cellIs" dxfId="260" priority="584" operator="lessThan">
      <formula>0</formula>
    </cfRule>
  </conditionalFormatting>
  <conditionalFormatting sqref="L29 L21:L22 L26:L27 L33:L34 L24">
    <cfRule type="cellIs" dxfId="259" priority="493" operator="lessThan">
      <formula>0</formula>
    </cfRule>
  </conditionalFormatting>
  <conditionalFormatting sqref="Q35 Q14 Q6:Q7 Q11:Q12 Q18:Q20 Q50 Q65 Q9">
    <cfRule type="cellIs" dxfId="258" priority="579" operator="lessThan">
      <formula>0</formula>
    </cfRule>
  </conditionalFormatting>
  <conditionalFormatting sqref="N29 N21:N22 N26:N27 N33:N34 N24">
    <cfRule type="cellIs" dxfId="257" priority="487" operator="lessThan">
      <formula>0</formula>
    </cfRule>
  </conditionalFormatting>
  <conditionalFormatting sqref="N28">
    <cfRule type="cellIs" dxfId="256" priority="486" operator="lessThan">
      <formula>0</formula>
    </cfRule>
  </conditionalFormatting>
  <conditionalFormatting sqref="Q13">
    <cfRule type="cellIs" dxfId="255" priority="574" operator="lessThan">
      <formula>0</formula>
    </cfRule>
  </conditionalFormatting>
  <conditionalFormatting sqref="O28">
    <cfRule type="cellIs" dxfId="254" priority="483" operator="lessThan">
      <formula>0</formula>
    </cfRule>
  </conditionalFormatting>
  <conditionalFormatting sqref="P29 P21:P22 P26:P27 P33:P34 P24">
    <cfRule type="cellIs" dxfId="253" priority="481" operator="lessThan">
      <formula>0</formula>
    </cfRule>
  </conditionalFormatting>
  <conditionalFormatting sqref="R35 R14 R6:R7 R11:R12 R18:R20 R50 R65 R9">
    <cfRule type="cellIs" dxfId="252" priority="569" operator="lessThan">
      <formula>0</formula>
    </cfRule>
  </conditionalFormatting>
  <conditionalFormatting sqref="Q29 Q21:Q22 Q26:Q27 Q33:Q34 Q24">
    <cfRule type="cellIs" dxfId="251" priority="478" operator="lessThan">
      <formula>0</formula>
    </cfRule>
  </conditionalFormatting>
  <conditionalFormatting sqref="Q28">
    <cfRule type="cellIs" dxfId="250" priority="477" operator="lessThan">
      <formula>0</formula>
    </cfRule>
  </conditionalFormatting>
  <conditionalFormatting sqref="E25:W25">
    <cfRule type="cellIs" dxfId="249" priority="476" operator="lessThan">
      <formula>0</formula>
    </cfRule>
  </conditionalFormatting>
  <conditionalFormatting sqref="R29 R21:R22 R26:R27 R33:R34 R24">
    <cfRule type="cellIs" dxfId="248" priority="475" operator="lessThan">
      <formula>0</formula>
    </cfRule>
  </conditionalFormatting>
  <conditionalFormatting sqref="R13">
    <cfRule type="cellIs" dxfId="247" priority="564" operator="lessThan">
      <formula>0</formula>
    </cfRule>
  </conditionalFormatting>
  <conditionalFormatting sqref="S28">
    <cfRule type="cellIs" dxfId="246" priority="471" operator="lessThan">
      <formula>0</formula>
    </cfRule>
  </conditionalFormatting>
  <conditionalFormatting sqref="T28">
    <cfRule type="cellIs" dxfId="245" priority="468" operator="lessThan">
      <formula>0</formula>
    </cfRule>
  </conditionalFormatting>
  <conditionalFormatting sqref="U29 U21:U22 U26:U27 U33:U34 U24">
    <cfRule type="cellIs" dxfId="244" priority="466" operator="lessThan">
      <formula>0</formula>
    </cfRule>
  </conditionalFormatting>
  <conditionalFormatting sqref="U28">
    <cfRule type="cellIs" dxfId="243" priority="465" operator="lessThan">
      <formula>0</formula>
    </cfRule>
  </conditionalFormatting>
  <conditionalFormatting sqref="S13">
    <cfRule type="cellIs" dxfId="242" priority="554" operator="lessThan">
      <formula>0</formula>
    </cfRule>
  </conditionalFormatting>
  <conditionalFormatting sqref="V29 V21:V22 V26:V27 V33:V34 V24">
    <cfRule type="cellIs" dxfId="241" priority="463" operator="lessThan">
      <formula>0</formula>
    </cfRule>
  </conditionalFormatting>
  <conditionalFormatting sqref="T35 T14 T6:T7 T11:T12 T18:T20 T50 T65 T9">
    <cfRule type="cellIs" dxfId="240" priority="549" operator="lessThan">
      <formula>0</formula>
    </cfRule>
  </conditionalFormatting>
  <conditionalFormatting sqref="E23:W23">
    <cfRule type="cellIs" dxfId="239" priority="457" operator="lessThan">
      <formula>0</formula>
    </cfRule>
  </conditionalFormatting>
  <conditionalFormatting sqref="T13">
    <cfRule type="cellIs" dxfId="238" priority="544" operator="lessThan">
      <formula>0</formula>
    </cfRule>
  </conditionalFormatting>
  <conditionalFormatting sqref="U35 U14 U6:U7 U11:U12 U18:U20 U50 U65 U9">
    <cfRule type="cellIs" dxfId="237" priority="539" operator="lessThan">
      <formula>0</formula>
    </cfRule>
  </conditionalFormatting>
  <conditionalFormatting sqref="U13">
    <cfRule type="cellIs" dxfId="236" priority="534" operator="lessThan">
      <formula>0</formula>
    </cfRule>
  </conditionalFormatting>
  <conditionalFormatting sqref="V35 V14 V6:V7 V11:V12 V18:V20 V50 V65 V9">
    <cfRule type="cellIs" dxfId="235" priority="529" operator="lessThan">
      <formula>0</formula>
    </cfRule>
  </conditionalFormatting>
  <conditionalFormatting sqref="V13">
    <cfRule type="cellIs" dxfId="234" priority="524" operator="lessThan">
      <formula>0</formula>
    </cfRule>
  </conditionalFormatting>
  <conditionalFormatting sqref="W35 W14 W6:W7 W11:W12 W18:W20 W50 W65 W9">
    <cfRule type="cellIs" dxfId="233" priority="519" operator="lessThan">
      <formula>0</formula>
    </cfRule>
  </conditionalFormatting>
  <conditionalFormatting sqref="W13">
    <cfRule type="cellIs" dxfId="232" priority="514" operator="lessThan">
      <formula>0</formula>
    </cfRule>
  </conditionalFormatting>
  <conditionalFormatting sqref="E8:W8">
    <cfRule type="cellIs" dxfId="231" priority="509" operator="lessThan">
      <formula>0</formula>
    </cfRule>
  </conditionalFormatting>
  <conditionalFormatting sqref="E30:W32">
    <cfRule type="cellIs" dxfId="230" priority="394" operator="lessThan">
      <formula>0</formula>
    </cfRule>
  </conditionalFormatting>
  <conditionalFormatting sqref="E29:J29 E21:J22 E26:J27 E33:J34 E24:J24">
    <cfRule type="cellIs" dxfId="229" priority="499" operator="lessThan">
      <formula>0</formula>
    </cfRule>
  </conditionalFormatting>
  <conditionalFormatting sqref="L28">
    <cfRule type="cellIs" dxfId="228" priority="492" operator="lessThan">
      <formula>0</formula>
    </cfRule>
  </conditionalFormatting>
  <conditionalFormatting sqref="M29 M21:M22 M26:M27 M33:M34 M24">
    <cfRule type="cellIs" dxfId="227" priority="490" operator="lessThan">
      <formula>0</formula>
    </cfRule>
  </conditionalFormatting>
  <conditionalFormatting sqref="M28">
    <cfRule type="cellIs" dxfId="226" priority="489" operator="lessThan">
      <formula>0</formula>
    </cfRule>
  </conditionalFormatting>
  <conditionalFormatting sqref="O29 O21:O22 O26:O27 O33:O34 O24">
    <cfRule type="cellIs" dxfId="225" priority="484" operator="lessThan">
      <formula>0</formula>
    </cfRule>
  </conditionalFormatting>
  <conditionalFormatting sqref="P28">
    <cfRule type="cellIs" dxfId="224" priority="480" operator="lessThan">
      <formula>0</formula>
    </cfRule>
  </conditionalFormatting>
  <conditionalFormatting sqref="R28">
    <cfRule type="cellIs" dxfId="223" priority="474" operator="lessThan">
      <formula>0</formula>
    </cfRule>
  </conditionalFormatting>
  <conditionalFormatting sqref="S29 S21:S22 S26:S27 S33:S34 S24">
    <cfRule type="cellIs" dxfId="222" priority="472" operator="lessThan">
      <formula>0</formula>
    </cfRule>
  </conditionalFormatting>
  <conditionalFormatting sqref="T29 T21:T22 T26:T27 T33:T34 T24">
    <cfRule type="cellIs" dxfId="221" priority="469" operator="lessThan">
      <formula>0</formula>
    </cfRule>
  </conditionalFormatting>
  <conditionalFormatting sqref="V28">
    <cfRule type="cellIs" dxfId="220" priority="462" operator="lessThan">
      <formula>0</formula>
    </cfRule>
  </conditionalFormatting>
  <conditionalFormatting sqref="W29 W21:W22 W26:W27 W33:W34 W24">
    <cfRule type="cellIs" dxfId="219" priority="460" operator="lessThan">
      <formula>0</formula>
    </cfRule>
  </conditionalFormatting>
  <conditionalFormatting sqref="W28">
    <cfRule type="cellIs" dxfId="218" priority="459" operator="lessThan">
      <formula>0</formula>
    </cfRule>
  </conditionalFormatting>
  <conditionalFormatting sqref="E15:W17">
    <cfRule type="cellIs" dxfId="217" priority="409" operator="lessThan">
      <formula>0</formula>
    </cfRule>
  </conditionalFormatting>
  <conditionalFormatting sqref="E43:W43">
    <cfRule type="cellIs" dxfId="216" priority="306" operator="lessThan">
      <formula>0</formula>
    </cfRule>
  </conditionalFormatting>
  <conditionalFormatting sqref="K44 K37 K48:K49 K39">
    <cfRule type="cellIs" dxfId="215" priority="305" operator="lessThan">
      <formula>0</formula>
    </cfRule>
  </conditionalFormatting>
  <conditionalFormatting sqref="L44 L37 L48:L49 L39">
    <cfRule type="cellIs" dxfId="214" priority="303" operator="lessThan">
      <formula>0</formula>
    </cfRule>
  </conditionalFormatting>
  <conditionalFormatting sqref="N44 N37 N48:N49 N39">
    <cfRule type="cellIs" dxfId="213" priority="299" operator="lessThan">
      <formula>0</formula>
    </cfRule>
  </conditionalFormatting>
  <conditionalFormatting sqref="P44 P37 P48:P49 P39">
    <cfRule type="cellIs" dxfId="212" priority="295" operator="lessThan">
      <formula>0</formula>
    </cfRule>
  </conditionalFormatting>
  <conditionalFormatting sqref="Q44 Q37 Q48:Q49 Q39">
    <cfRule type="cellIs" dxfId="211" priority="293" operator="lessThan">
      <formula>0</formula>
    </cfRule>
  </conditionalFormatting>
  <conditionalFormatting sqref="E40:W40">
    <cfRule type="cellIs" dxfId="210" priority="291" operator="lessThan">
      <formula>0</formula>
    </cfRule>
  </conditionalFormatting>
  <conditionalFormatting sqref="R44 R37 R48:R49 R39">
    <cfRule type="cellIs" dxfId="209" priority="290" operator="lessThan">
      <formula>0</formula>
    </cfRule>
  </conditionalFormatting>
  <conditionalFormatting sqref="U44 U37 U48:U49 U39">
    <cfRule type="cellIs" dxfId="208" priority="284" operator="lessThan">
      <formula>0</formula>
    </cfRule>
  </conditionalFormatting>
  <conditionalFormatting sqref="V44 V37 V48:V49 V39">
    <cfRule type="cellIs" dxfId="207" priority="282" operator="lessThan">
      <formula>0</formula>
    </cfRule>
  </conditionalFormatting>
  <conditionalFormatting sqref="K134 K138:K139 K129">
    <cfRule type="cellIs" dxfId="206" priority="168" operator="lessThan">
      <formula>0</formula>
    </cfRule>
  </conditionalFormatting>
  <conditionalFormatting sqref="E44:J44 E37:J37 E48:J49 E39:J39 E41:W42 E36:W36 E38:W38">
    <cfRule type="cellIs" dxfId="205" priority="307" operator="lessThan">
      <formula>0</formula>
    </cfRule>
  </conditionalFormatting>
  <conditionalFormatting sqref="M44 M37 M48:M49 M39">
    <cfRule type="cellIs" dxfId="204" priority="301" operator="lessThan">
      <formula>0</formula>
    </cfRule>
  </conditionalFormatting>
  <conditionalFormatting sqref="O44 O37 O48:O49 O39">
    <cfRule type="cellIs" dxfId="203" priority="297" operator="lessThan">
      <formula>0</formula>
    </cfRule>
  </conditionalFormatting>
  <conditionalFormatting sqref="S44 S37 S48:S49 S39">
    <cfRule type="cellIs" dxfId="202" priority="288" operator="lessThan">
      <formula>0</formula>
    </cfRule>
  </conditionalFormatting>
  <conditionalFormatting sqref="T44 T37 T48:T49 T39">
    <cfRule type="cellIs" dxfId="201" priority="286" operator="lessThan">
      <formula>0</formula>
    </cfRule>
  </conditionalFormatting>
  <conditionalFormatting sqref="W44 W37 W48:W49 W39">
    <cfRule type="cellIs" dxfId="200" priority="280" operator="lessThan">
      <formula>0</formula>
    </cfRule>
  </conditionalFormatting>
  <conditionalFormatting sqref="E45:W47">
    <cfRule type="cellIs" dxfId="199" priority="276" operator="lessThan">
      <formula>0</formula>
    </cfRule>
  </conditionalFormatting>
  <conditionalFormatting sqref="E60:W62">
    <cfRule type="cellIs" dxfId="198" priority="244" operator="lessThan">
      <formula>0</formula>
    </cfRule>
  </conditionalFormatting>
  <conditionalFormatting sqref="E58:W58">
    <cfRule type="cellIs" dxfId="197" priority="274" operator="lessThan">
      <formula>0</formula>
    </cfRule>
  </conditionalFormatting>
  <conditionalFormatting sqref="K59 K52 K63:K64 K54">
    <cfRule type="cellIs" dxfId="196" priority="273" operator="lessThan">
      <formula>0</formula>
    </cfRule>
  </conditionalFormatting>
  <conditionalFormatting sqref="L59 L52 L63:L64 L54">
    <cfRule type="cellIs" dxfId="195" priority="271" operator="lessThan">
      <formula>0</formula>
    </cfRule>
  </conditionalFormatting>
  <conditionalFormatting sqref="N59 N52 N63:N64 N54">
    <cfRule type="cellIs" dxfId="194" priority="267" operator="lessThan">
      <formula>0</formula>
    </cfRule>
  </conditionalFormatting>
  <conditionalFormatting sqref="P59 P52 P63:P64 P54">
    <cfRule type="cellIs" dxfId="193" priority="263" operator="lessThan">
      <formula>0</formula>
    </cfRule>
  </conditionalFormatting>
  <conditionalFormatting sqref="Q59 Q52 Q63:Q64 Q54">
    <cfRule type="cellIs" dxfId="192" priority="261" operator="lessThan">
      <formula>0</formula>
    </cfRule>
  </conditionalFormatting>
  <conditionalFormatting sqref="E55:W55">
    <cfRule type="cellIs" dxfId="191" priority="259" operator="lessThan">
      <formula>0</formula>
    </cfRule>
  </conditionalFormatting>
  <conditionalFormatting sqref="R59 R52 R63:R64 R54">
    <cfRule type="cellIs" dxfId="190" priority="258" operator="lessThan">
      <formula>0</formula>
    </cfRule>
  </conditionalFormatting>
  <conditionalFormatting sqref="U59 U52 U63:U64 U54">
    <cfRule type="cellIs" dxfId="189" priority="252" operator="lessThan">
      <formula>0</formula>
    </cfRule>
  </conditionalFormatting>
  <conditionalFormatting sqref="V59 V52 V63:V64 V54">
    <cfRule type="cellIs" dxfId="188" priority="250" operator="lessThan">
      <formula>0</formula>
    </cfRule>
  </conditionalFormatting>
  <conditionalFormatting sqref="E59:J59 E52:J52 E63:J64 E54:J54 E56:W57 E51:W51 E53:W53">
    <cfRule type="cellIs" dxfId="187" priority="275" operator="lessThan">
      <formula>0</formula>
    </cfRule>
  </conditionalFormatting>
  <conditionalFormatting sqref="M59 M52 M63:M64 M54">
    <cfRule type="cellIs" dxfId="186" priority="269" operator="lessThan">
      <formula>0</formula>
    </cfRule>
  </conditionalFormatting>
  <conditionalFormatting sqref="O59 O52 O63:O64 O54">
    <cfRule type="cellIs" dxfId="185" priority="265" operator="lessThan">
      <formula>0</formula>
    </cfRule>
  </conditionalFormatting>
  <conditionalFormatting sqref="S59 S52 S63:S64 S54">
    <cfRule type="cellIs" dxfId="184" priority="256" operator="lessThan">
      <formula>0</formula>
    </cfRule>
  </conditionalFormatting>
  <conditionalFormatting sqref="T59 T52 T63:T64 T54">
    <cfRule type="cellIs" dxfId="183" priority="254" operator="lessThan">
      <formula>0</formula>
    </cfRule>
  </conditionalFormatting>
  <conditionalFormatting sqref="W59 W52 W63:W64 W54">
    <cfRule type="cellIs" dxfId="182" priority="248" operator="lessThan">
      <formula>0</formula>
    </cfRule>
  </conditionalFormatting>
  <conditionalFormatting sqref="E75:W77">
    <cfRule type="cellIs" dxfId="181" priority="226" operator="lessThan">
      <formula>0</formula>
    </cfRule>
  </conditionalFormatting>
  <conditionalFormatting sqref="E73:W73">
    <cfRule type="cellIs" dxfId="180" priority="242" operator="lessThan">
      <formula>0</formula>
    </cfRule>
  </conditionalFormatting>
  <conditionalFormatting sqref="K74 K78:K79 K69">
    <cfRule type="cellIs" dxfId="179" priority="241" operator="lessThan">
      <formula>0</formula>
    </cfRule>
  </conditionalFormatting>
  <conditionalFormatting sqref="L74 L78:L79 L69">
    <cfRule type="cellIs" dxfId="178" priority="240" operator="lessThan">
      <formula>0</formula>
    </cfRule>
  </conditionalFormatting>
  <conditionalFormatting sqref="N74 N78:N79 N69">
    <cfRule type="cellIs" dxfId="177" priority="238" operator="lessThan">
      <formula>0</formula>
    </cfRule>
  </conditionalFormatting>
  <conditionalFormatting sqref="P74 P78:P79 P69">
    <cfRule type="cellIs" dxfId="176" priority="236" operator="lessThan">
      <formula>0</formula>
    </cfRule>
  </conditionalFormatting>
  <conditionalFormatting sqref="Q74 Q78:Q79 Q69">
    <cfRule type="cellIs" dxfId="175" priority="235" operator="lessThan">
      <formula>0</formula>
    </cfRule>
  </conditionalFormatting>
  <conditionalFormatting sqref="E70:W70">
    <cfRule type="cellIs" dxfId="174" priority="234" operator="lessThan">
      <formula>0</formula>
    </cfRule>
  </conditionalFormatting>
  <conditionalFormatting sqref="R74 R78:R79 R69">
    <cfRule type="cellIs" dxfId="173" priority="233" operator="lessThan">
      <formula>0</formula>
    </cfRule>
  </conditionalFormatting>
  <conditionalFormatting sqref="U74 U78:U79 U69">
    <cfRule type="cellIs" dxfId="172" priority="230" operator="lessThan">
      <formula>0</formula>
    </cfRule>
  </conditionalFormatting>
  <conditionalFormatting sqref="V74 V78:V79 V69">
    <cfRule type="cellIs" dxfId="171" priority="229" operator="lessThan">
      <formula>0</formula>
    </cfRule>
  </conditionalFormatting>
  <conditionalFormatting sqref="S164 S168:S169 S159">
    <cfRule type="cellIs" dxfId="170" priority="117" operator="lessThan">
      <formula>0</formula>
    </cfRule>
  </conditionalFormatting>
  <conditionalFormatting sqref="E74:J74 E78:J79 E69:J69 E71:W72 E66:W68">
    <cfRule type="cellIs" dxfId="169" priority="243" operator="lessThan">
      <formula>0</formula>
    </cfRule>
  </conditionalFormatting>
  <conditionalFormatting sqref="M74 M78:M79 M69">
    <cfRule type="cellIs" dxfId="168" priority="239" operator="lessThan">
      <formula>0</formula>
    </cfRule>
  </conditionalFormatting>
  <conditionalFormatting sqref="O74 O78:O79 O69">
    <cfRule type="cellIs" dxfId="167" priority="237" operator="lessThan">
      <formula>0</formula>
    </cfRule>
  </conditionalFormatting>
  <conditionalFormatting sqref="S74 S78:S79 S69">
    <cfRule type="cellIs" dxfId="166" priority="232" operator="lessThan">
      <formula>0</formula>
    </cfRule>
  </conditionalFormatting>
  <conditionalFormatting sqref="T74 T78:T79 T69">
    <cfRule type="cellIs" dxfId="165" priority="231" operator="lessThan">
      <formula>0</formula>
    </cfRule>
  </conditionalFormatting>
  <conditionalFormatting sqref="W74 W78:W79 W69">
    <cfRule type="cellIs" dxfId="164" priority="228" operator="lessThan">
      <formula>0</formula>
    </cfRule>
  </conditionalFormatting>
  <conditionalFormatting sqref="E90:W92">
    <cfRule type="cellIs" dxfId="163" priority="208" operator="lessThan">
      <formula>0</formula>
    </cfRule>
  </conditionalFormatting>
  <conditionalFormatting sqref="E105:W107">
    <cfRule type="cellIs" dxfId="162" priority="190" operator="lessThan">
      <formula>0</formula>
    </cfRule>
  </conditionalFormatting>
  <conditionalFormatting sqref="E95:W95">
    <cfRule type="cellIs" dxfId="161" priority="189" operator="lessThan">
      <formula>0</formula>
    </cfRule>
  </conditionalFormatting>
  <conditionalFormatting sqref="E120:W122">
    <cfRule type="cellIs" dxfId="160" priority="171" operator="lessThan">
      <formula>0</formula>
    </cfRule>
  </conditionalFormatting>
  <conditionalFormatting sqref="E135:W137">
    <cfRule type="cellIs" dxfId="159" priority="153" operator="lessThan">
      <formula>0</formula>
    </cfRule>
  </conditionalFormatting>
  <conditionalFormatting sqref="E150:W152">
    <cfRule type="cellIs" dxfId="158" priority="135" operator="lessThan">
      <formula>0</formula>
    </cfRule>
  </conditionalFormatting>
  <conditionalFormatting sqref="E140:W140">
    <cfRule type="cellIs" dxfId="157" priority="134" operator="lessThan">
      <formula>0</formula>
    </cfRule>
  </conditionalFormatting>
  <conditionalFormatting sqref="E125:W125">
    <cfRule type="cellIs" dxfId="156" priority="133" operator="lessThan">
      <formula>0</formula>
    </cfRule>
  </conditionalFormatting>
  <conditionalFormatting sqref="E165:W167">
    <cfRule type="cellIs" dxfId="155" priority="111" operator="lessThan">
      <formula>0</formula>
    </cfRule>
  </conditionalFormatting>
  <conditionalFormatting sqref="E88:W88">
    <cfRule type="cellIs" dxfId="154" priority="224" operator="lessThan">
      <formula>0</formula>
    </cfRule>
  </conditionalFormatting>
  <conditionalFormatting sqref="K89 K93:K94 K84">
    <cfRule type="cellIs" dxfId="153" priority="223" operator="lessThan">
      <formula>0</formula>
    </cfRule>
  </conditionalFormatting>
  <conditionalFormatting sqref="L89 L93:L94 L84">
    <cfRule type="cellIs" dxfId="152" priority="222" operator="lessThan">
      <formula>0</formula>
    </cfRule>
  </conditionalFormatting>
  <conditionalFormatting sqref="N89 N93:N94 N84">
    <cfRule type="cellIs" dxfId="151" priority="220" operator="lessThan">
      <formula>0</formula>
    </cfRule>
  </conditionalFormatting>
  <conditionalFormatting sqref="P89 P93:P94 P84">
    <cfRule type="cellIs" dxfId="150" priority="218" operator="lessThan">
      <formula>0</formula>
    </cfRule>
  </conditionalFormatting>
  <conditionalFormatting sqref="Q89 Q93:Q94 Q84">
    <cfRule type="cellIs" dxfId="149" priority="217" operator="lessThan">
      <formula>0</formula>
    </cfRule>
  </conditionalFormatting>
  <conditionalFormatting sqref="E85:W85">
    <cfRule type="cellIs" dxfId="148" priority="216" operator="lessThan">
      <formula>0</formula>
    </cfRule>
  </conditionalFormatting>
  <conditionalFormatting sqref="R89 R93:R94 R84">
    <cfRule type="cellIs" dxfId="147" priority="215" operator="lessThan">
      <formula>0</formula>
    </cfRule>
  </conditionalFormatting>
  <conditionalFormatting sqref="U89 U93:U94 U84">
    <cfRule type="cellIs" dxfId="146" priority="212" operator="lessThan">
      <formula>0</formula>
    </cfRule>
  </conditionalFormatting>
  <conditionalFormatting sqref="V89 V93:V94 V84">
    <cfRule type="cellIs" dxfId="145" priority="211" operator="lessThan">
      <formula>0</formula>
    </cfRule>
  </conditionalFormatting>
  <conditionalFormatting sqref="E89:J89 E93:J94 E84:J84 E86:W87 E81:W83">
    <cfRule type="cellIs" dxfId="144" priority="225" operator="lessThan">
      <formula>0</formula>
    </cfRule>
  </conditionalFormatting>
  <conditionalFormatting sqref="M89 M93:M94 M84">
    <cfRule type="cellIs" dxfId="143" priority="221" operator="lessThan">
      <formula>0</formula>
    </cfRule>
  </conditionalFormatting>
  <conditionalFormatting sqref="O89 O93:O94 O84">
    <cfRule type="cellIs" dxfId="142" priority="219" operator="lessThan">
      <formula>0</formula>
    </cfRule>
  </conditionalFormatting>
  <conditionalFormatting sqref="S89 S93:S94 S84">
    <cfRule type="cellIs" dxfId="141" priority="214" operator="lessThan">
      <formula>0</formula>
    </cfRule>
  </conditionalFormatting>
  <conditionalFormatting sqref="T89 T93:T94 T84">
    <cfRule type="cellIs" dxfId="140" priority="213" operator="lessThan">
      <formula>0</formula>
    </cfRule>
  </conditionalFormatting>
  <conditionalFormatting sqref="W89 W93:W94 W84">
    <cfRule type="cellIs" dxfId="139" priority="210" operator="lessThan">
      <formula>0</formula>
    </cfRule>
  </conditionalFormatting>
  <conditionalFormatting sqref="E103:W103">
    <cfRule type="cellIs" dxfId="138" priority="206" operator="lessThan">
      <formula>0</formula>
    </cfRule>
  </conditionalFormatting>
  <conditionalFormatting sqref="K104 K108:K109 K99">
    <cfRule type="cellIs" dxfId="137" priority="205" operator="lessThan">
      <formula>0</formula>
    </cfRule>
  </conditionalFormatting>
  <conditionalFormatting sqref="L104 L108:L109 L99">
    <cfRule type="cellIs" dxfId="136" priority="204" operator="lessThan">
      <formula>0</formula>
    </cfRule>
  </conditionalFormatting>
  <conditionalFormatting sqref="N104 N108:N109 N99">
    <cfRule type="cellIs" dxfId="135" priority="202" operator="lessThan">
      <formula>0</formula>
    </cfRule>
  </conditionalFormatting>
  <conditionalFormatting sqref="P104 P108:P109 P99">
    <cfRule type="cellIs" dxfId="134" priority="200" operator="lessThan">
      <formula>0</formula>
    </cfRule>
  </conditionalFormatting>
  <conditionalFormatting sqref="Q104 Q108:Q109 Q99">
    <cfRule type="cellIs" dxfId="133" priority="199" operator="lessThan">
      <formula>0</formula>
    </cfRule>
  </conditionalFormatting>
  <conditionalFormatting sqref="E100:W100">
    <cfRule type="cellIs" dxfId="132" priority="198" operator="lessThan">
      <formula>0</formula>
    </cfRule>
  </conditionalFormatting>
  <conditionalFormatting sqref="R104 R108:R109 R99">
    <cfRule type="cellIs" dxfId="131" priority="197" operator="lessThan">
      <formula>0</formula>
    </cfRule>
  </conditionalFormatting>
  <conditionalFormatting sqref="U104 U108:U109 U99">
    <cfRule type="cellIs" dxfId="130" priority="194" operator="lessThan">
      <formula>0</formula>
    </cfRule>
  </conditionalFormatting>
  <conditionalFormatting sqref="V104 V108:V109 V99">
    <cfRule type="cellIs" dxfId="129" priority="193" operator="lessThan">
      <formula>0</formula>
    </cfRule>
  </conditionalFormatting>
  <conditionalFormatting sqref="E104:J104 E108:J109 E99:J99 E101:W102 E96:W98">
    <cfRule type="cellIs" dxfId="128" priority="207" operator="lessThan">
      <formula>0</formula>
    </cfRule>
  </conditionalFormatting>
  <conditionalFormatting sqref="M104 M108:M109 M99">
    <cfRule type="cellIs" dxfId="127" priority="203" operator="lessThan">
      <formula>0</formula>
    </cfRule>
  </conditionalFormatting>
  <conditionalFormatting sqref="O104 O108:O109 O99">
    <cfRule type="cellIs" dxfId="126" priority="201" operator="lessThan">
      <formula>0</formula>
    </cfRule>
  </conditionalFormatting>
  <conditionalFormatting sqref="S104 S108:S109 S99">
    <cfRule type="cellIs" dxfId="125" priority="196" operator="lessThan">
      <formula>0</formula>
    </cfRule>
  </conditionalFormatting>
  <conditionalFormatting sqref="T104 T108:T109 T99">
    <cfRule type="cellIs" dxfId="124" priority="195" operator="lessThan">
      <formula>0</formula>
    </cfRule>
  </conditionalFormatting>
  <conditionalFormatting sqref="W104 W108:W109 W99">
    <cfRule type="cellIs" dxfId="123" priority="192" operator="lessThan">
      <formula>0</formula>
    </cfRule>
  </conditionalFormatting>
  <conditionalFormatting sqref="E118:W118">
    <cfRule type="cellIs" dxfId="122" priority="187" operator="lessThan">
      <formula>0</formula>
    </cfRule>
  </conditionalFormatting>
  <conditionalFormatting sqref="K119 K123:K124 K114">
    <cfRule type="cellIs" dxfId="121" priority="186" operator="lessThan">
      <formula>0</formula>
    </cfRule>
  </conditionalFormatting>
  <conditionalFormatting sqref="L119 L123:L124 L114">
    <cfRule type="cellIs" dxfId="120" priority="185" operator="lessThan">
      <formula>0</formula>
    </cfRule>
  </conditionalFormatting>
  <conditionalFormatting sqref="N119 N123:N124 N114">
    <cfRule type="cellIs" dxfId="119" priority="183" operator="lessThan">
      <formula>0</formula>
    </cfRule>
  </conditionalFormatting>
  <conditionalFormatting sqref="P119 P123:P124 P114">
    <cfRule type="cellIs" dxfId="118" priority="181" operator="lessThan">
      <formula>0</formula>
    </cfRule>
  </conditionalFormatting>
  <conditionalFormatting sqref="Q119 Q123:Q124 Q114">
    <cfRule type="cellIs" dxfId="117" priority="180" operator="lessThan">
      <formula>0</formula>
    </cfRule>
  </conditionalFormatting>
  <conditionalFormatting sqref="E115:W115">
    <cfRule type="cellIs" dxfId="116" priority="179" operator="lessThan">
      <formula>0</formula>
    </cfRule>
  </conditionalFormatting>
  <conditionalFormatting sqref="R119 R123:R124 R114">
    <cfRule type="cellIs" dxfId="115" priority="178" operator="lessThan">
      <formula>0</formula>
    </cfRule>
  </conditionalFormatting>
  <conditionalFormatting sqref="U119 U123:U124 U114">
    <cfRule type="cellIs" dxfId="114" priority="175" operator="lessThan">
      <formula>0</formula>
    </cfRule>
  </conditionalFormatting>
  <conditionalFormatting sqref="V119 V123:V124 V114">
    <cfRule type="cellIs" dxfId="113" priority="174" operator="lessThan">
      <formula>0</formula>
    </cfRule>
  </conditionalFormatting>
  <conditionalFormatting sqref="E119:J119 E123:J124 E114:J114 E116:W117 E111:W113">
    <cfRule type="cellIs" dxfId="112" priority="188" operator="lessThan">
      <formula>0</formula>
    </cfRule>
  </conditionalFormatting>
  <conditionalFormatting sqref="M119 M123:M124 M114">
    <cfRule type="cellIs" dxfId="111" priority="184" operator="lessThan">
      <formula>0</formula>
    </cfRule>
  </conditionalFormatting>
  <conditionalFormatting sqref="O119 O123:O124 O114">
    <cfRule type="cellIs" dxfId="110" priority="182" operator="lessThan">
      <formula>0</formula>
    </cfRule>
  </conditionalFormatting>
  <conditionalFormatting sqref="S119 S123:S124 S114">
    <cfRule type="cellIs" dxfId="109" priority="177" operator="lessThan">
      <formula>0</formula>
    </cfRule>
  </conditionalFormatting>
  <conditionalFormatting sqref="T119 T123:T124 T114">
    <cfRule type="cellIs" dxfId="108" priority="176" operator="lessThan">
      <formula>0</formula>
    </cfRule>
  </conditionalFormatting>
  <conditionalFormatting sqref="W119 W123:W124 W114">
    <cfRule type="cellIs" dxfId="107" priority="173" operator="lessThan">
      <formula>0</formula>
    </cfRule>
  </conditionalFormatting>
  <conditionalFormatting sqref="E133:W133">
    <cfRule type="cellIs" dxfId="106" priority="169" operator="lessThan">
      <formula>0</formula>
    </cfRule>
  </conditionalFormatting>
  <conditionalFormatting sqref="L134 L138:L139 L129">
    <cfRule type="cellIs" dxfId="105" priority="167" operator="lessThan">
      <formula>0</formula>
    </cfRule>
  </conditionalFormatting>
  <conditionalFormatting sqref="N134 N138:N139 N129">
    <cfRule type="cellIs" dxfId="104" priority="165" operator="lessThan">
      <formula>0</formula>
    </cfRule>
  </conditionalFormatting>
  <conditionalFormatting sqref="P134 P138:P139 P129">
    <cfRule type="cellIs" dxfId="103" priority="163" operator="lessThan">
      <formula>0</formula>
    </cfRule>
  </conditionalFormatting>
  <conditionalFormatting sqref="Q134 Q138:Q139 Q129">
    <cfRule type="cellIs" dxfId="102" priority="162" operator="lessThan">
      <formula>0</formula>
    </cfRule>
  </conditionalFormatting>
  <conditionalFormatting sqref="E130:W130">
    <cfRule type="cellIs" dxfId="101" priority="161" operator="lessThan">
      <formula>0</formula>
    </cfRule>
  </conditionalFormatting>
  <conditionalFormatting sqref="R134 R138:R139 R129">
    <cfRule type="cellIs" dxfId="100" priority="160" operator="lessThan">
      <formula>0</formula>
    </cfRule>
  </conditionalFormatting>
  <conditionalFormatting sqref="U134 U138:U139 U129">
    <cfRule type="cellIs" dxfId="99" priority="157" operator="lessThan">
      <formula>0</formula>
    </cfRule>
  </conditionalFormatting>
  <conditionalFormatting sqref="V134 V138:V139 V129">
    <cfRule type="cellIs" dxfId="98" priority="156" operator="lessThan">
      <formula>0</formula>
    </cfRule>
  </conditionalFormatting>
  <conditionalFormatting sqref="X44 X36:X37 X41:X42 X48:X49 X39">
    <cfRule type="cellIs" dxfId="97" priority="44" operator="lessThan">
      <formula>0</formula>
    </cfRule>
  </conditionalFormatting>
  <conditionalFormatting sqref="E134:J134 E138:J139 E129:J129 E131:W132 E126:W128">
    <cfRule type="cellIs" dxfId="96" priority="170" operator="lessThan">
      <formula>0</formula>
    </cfRule>
  </conditionalFormatting>
  <conditionalFormatting sqref="M134 M138:M139 M129">
    <cfRule type="cellIs" dxfId="95" priority="166" operator="lessThan">
      <formula>0</formula>
    </cfRule>
  </conditionalFormatting>
  <conditionalFormatting sqref="O134 O138:O139 O129">
    <cfRule type="cellIs" dxfId="94" priority="164" operator="lessThan">
      <formula>0</formula>
    </cfRule>
  </conditionalFormatting>
  <conditionalFormatting sqref="S134 S138:S139 S129">
    <cfRule type="cellIs" dxfId="93" priority="159" operator="lessThan">
      <formula>0</formula>
    </cfRule>
  </conditionalFormatting>
  <conditionalFormatting sqref="T134 T138:T139 T129">
    <cfRule type="cellIs" dxfId="92" priority="158" operator="lessThan">
      <formula>0</formula>
    </cfRule>
  </conditionalFormatting>
  <conditionalFormatting sqref="W134 W138:W139 W129">
    <cfRule type="cellIs" dxfId="91" priority="155" operator="lessThan">
      <formula>0</formula>
    </cfRule>
  </conditionalFormatting>
  <conditionalFormatting sqref="E148:W148">
    <cfRule type="cellIs" dxfId="90" priority="151" operator="lessThan">
      <formula>0</formula>
    </cfRule>
  </conditionalFormatting>
  <conditionalFormatting sqref="K149 K153:K154 K144">
    <cfRule type="cellIs" dxfId="89" priority="150" operator="lessThan">
      <formula>0</formula>
    </cfRule>
  </conditionalFormatting>
  <conditionalFormatting sqref="L149 L153:L154 L144">
    <cfRule type="cellIs" dxfId="88" priority="149" operator="lessThan">
      <formula>0</formula>
    </cfRule>
  </conditionalFormatting>
  <conditionalFormatting sqref="N149 N153:N154 N144">
    <cfRule type="cellIs" dxfId="87" priority="147" operator="lessThan">
      <formula>0</formula>
    </cfRule>
  </conditionalFormatting>
  <conditionalFormatting sqref="P149 P153:P154 P144">
    <cfRule type="cellIs" dxfId="86" priority="145" operator="lessThan">
      <formula>0</formula>
    </cfRule>
  </conditionalFormatting>
  <conditionalFormatting sqref="Q149 Q153:Q154 Q144">
    <cfRule type="cellIs" dxfId="85" priority="144" operator="lessThan">
      <formula>0</formula>
    </cfRule>
  </conditionalFormatting>
  <conditionalFormatting sqref="E145:W145">
    <cfRule type="cellIs" dxfId="84" priority="143" operator="lessThan">
      <formula>0</formula>
    </cfRule>
  </conditionalFormatting>
  <conditionalFormatting sqref="R149 R153:R154 R144">
    <cfRule type="cellIs" dxfId="83" priority="142" operator="lessThan">
      <formula>0</formula>
    </cfRule>
  </conditionalFormatting>
  <conditionalFormatting sqref="U149 U153:U154 U144">
    <cfRule type="cellIs" dxfId="82" priority="139" operator="lessThan">
      <formula>0</formula>
    </cfRule>
  </conditionalFormatting>
  <conditionalFormatting sqref="V149 V153:V154 V144">
    <cfRule type="cellIs" dxfId="81" priority="138" operator="lessThan">
      <formula>0</formula>
    </cfRule>
  </conditionalFormatting>
  <conditionalFormatting sqref="X90:X92">
    <cfRule type="cellIs" dxfId="80" priority="26" operator="lessThan">
      <formula>0</formula>
    </cfRule>
  </conditionalFormatting>
  <conditionalFormatting sqref="E149:J149 E153:J154 E144:J144 E146:W147 E141:W143">
    <cfRule type="cellIs" dxfId="79" priority="152" operator="lessThan">
      <formula>0</formula>
    </cfRule>
  </conditionalFormatting>
  <conditionalFormatting sqref="M149 M153:M154 M144">
    <cfRule type="cellIs" dxfId="78" priority="148" operator="lessThan">
      <formula>0</formula>
    </cfRule>
  </conditionalFormatting>
  <conditionalFormatting sqref="O149 O153:O154 O144">
    <cfRule type="cellIs" dxfId="77" priority="146" operator="lessThan">
      <formula>0</formula>
    </cfRule>
  </conditionalFormatting>
  <conditionalFormatting sqref="S149 S153:S154 S144">
    <cfRule type="cellIs" dxfId="76" priority="141" operator="lessThan">
      <formula>0</formula>
    </cfRule>
  </conditionalFormatting>
  <conditionalFormatting sqref="T149 T153:T154 T144">
    <cfRule type="cellIs" dxfId="75" priority="140" operator="lessThan">
      <formula>0</formula>
    </cfRule>
  </conditionalFormatting>
  <conditionalFormatting sqref="W149 W153:W154 W144">
    <cfRule type="cellIs" dxfId="74" priority="137" operator="lessThan">
      <formula>0</formula>
    </cfRule>
  </conditionalFormatting>
  <conditionalFormatting sqref="E110:W110">
    <cfRule type="cellIs" dxfId="73" priority="132" operator="lessThan">
      <formula>0</formula>
    </cfRule>
  </conditionalFormatting>
  <conditionalFormatting sqref="W164 W168:W169 W159">
    <cfRule type="cellIs" dxfId="72" priority="113" operator="lessThan">
      <formula>0</formula>
    </cfRule>
  </conditionalFormatting>
  <conditionalFormatting sqref="X158">
    <cfRule type="cellIs" dxfId="71" priority="2" operator="lessThan">
      <formula>0</formula>
    </cfRule>
  </conditionalFormatting>
  <conditionalFormatting sqref="E163:W163">
    <cfRule type="cellIs" dxfId="70" priority="127" operator="lessThan">
      <formula>0</formula>
    </cfRule>
  </conditionalFormatting>
  <conditionalFormatting sqref="K164 K168:K169 K159">
    <cfRule type="cellIs" dxfId="69" priority="126" operator="lessThan">
      <formula>0</formula>
    </cfRule>
  </conditionalFormatting>
  <conditionalFormatting sqref="L164 L168:L169 L159">
    <cfRule type="cellIs" dxfId="68" priority="125" operator="lessThan">
      <formula>0</formula>
    </cfRule>
  </conditionalFormatting>
  <conditionalFormatting sqref="N164 N168:N169 N159">
    <cfRule type="cellIs" dxfId="67" priority="123" operator="lessThan">
      <formula>0</formula>
    </cfRule>
  </conditionalFormatting>
  <conditionalFormatting sqref="P164 P168:P169 P159">
    <cfRule type="cellIs" dxfId="66" priority="121" operator="lessThan">
      <formula>0</formula>
    </cfRule>
  </conditionalFormatting>
  <conditionalFormatting sqref="Q164 Q168:Q169 Q159">
    <cfRule type="cellIs" dxfId="65" priority="120" operator="lessThan">
      <formula>0</formula>
    </cfRule>
  </conditionalFormatting>
  <conditionalFormatting sqref="E160:W160">
    <cfRule type="cellIs" dxfId="64" priority="119" operator="lessThan">
      <formula>0</formula>
    </cfRule>
  </conditionalFormatting>
  <conditionalFormatting sqref="R164 R168:R169 R159">
    <cfRule type="cellIs" dxfId="63" priority="118" operator="lessThan">
      <formula>0</formula>
    </cfRule>
  </conditionalFormatting>
  <conditionalFormatting sqref="U164 U168:U169 U159">
    <cfRule type="cellIs" dxfId="62" priority="115" operator="lessThan">
      <formula>0</formula>
    </cfRule>
  </conditionalFormatting>
  <conditionalFormatting sqref="V164 V168:V169 V159">
    <cfRule type="cellIs" dxfId="61" priority="114" operator="lessThan">
      <formula>0</formula>
    </cfRule>
  </conditionalFormatting>
  <conditionalFormatting sqref="E164:J164 E168:J169 E159:J159 E161:W162 E156:W158">
    <cfRule type="cellIs" dxfId="60" priority="128" operator="lessThan">
      <formula>0</formula>
    </cfRule>
  </conditionalFormatting>
  <conditionalFormatting sqref="M164 M168:M169 M159">
    <cfRule type="cellIs" dxfId="59" priority="124" operator="lessThan">
      <formula>0</formula>
    </cfRule>
  </conditionalFormatting>
  <conditionalFormatting sqref="O164 O168:O169 O159">
    <cfRule type="cellIs" dxfId="58" priority="122" operator="lessThan">
      <formula>0</formula>
    </cfRule>
  </conditionalFormatting>
  <conditionalFormatting sqref="T164 T168:T169 T159">
    <cfRule type="cellIs" dxfId="57" priority="116" operator="lessThan">
      <formula>0</formula>
    </cfRule>
  </conditionalFormatting>
  <conditionalFormatting sqref="X155 X80">
    <cfRule type="cellIs" dxfId="56" priority="110" operator="lessThan">
      <formula>0</formula>
    </cfRule>
  </conditionalFormatting>
  <conditionalFormatting sqref="X10">
    <cfRule type="cellIs" dxfId="55" priority="109" operator="lessThan">
      <formula>0</formula>
    </cfRule>
  </conditionalFormatting>
  <conditionalFormatting sqref="X35 X14 X6:X7 X11:X12 X18:X20 X50 X65 X9">
    <cfRule type="cellIs" dxfId="54" priority="108" operator="lessThan">
      <formula>0</formula>
    </cfRule>
  </conditionalFormatting>
  <conditionalFormatting sqref="X13">
    <cfRule type="cellIs" dxfId="53" priority="107" operator="lessThan">
      <formula>0</formula>
    </cfRule>
  </conditionalFormatting>
  <conditionalFormatting sqref="X8">
    <cfRule type="cellIs" dxfId="52" priority="106" operator="lessThan">
      <formula>0</formula>
    </cfRule>
  </conditionalFormatting>
  <conditionalFormatting sqref="X25">
    <cfRule type="cellIs" dxfId="51" priority="50" operator="lessThan">
      <formula>0</formula>
    </cfRule>
  </conditionalFormatting>
  <conditionalFormatting sqref="X15:X17">
    <cfRule type="cellIs" dxfId="50" priority="101" operator="lessThan">
      <formula>0</formula>
    </cfRule>
  </conditionalFormatting>
  <conditionalFormatting sqref="X95">
    <cfRule type="cellIs" dxfId="49" priority="74" operator="lessThan">
      <formula>0</formula>
    </cfRule>
  </conditionalFormatting>
  <conditionalFormatting sqref="X29 X21:X22 X26:X27 X33:X34 X24">
    <cfRule type="cellIs" dxfId="48" priority="49" operator="lessThan">
      <formula>0</formula>
    </cfRule>
  </conditionalFormatting>
  <conditionalFormatting sqref="X140">
    <cfRule type="cellIs" dxfId="47" priority="58" operator="lessThan">
      <formula>0</formula>
    </cfRule>
  </conditionalFormatting>
  <conditionalFormatting sqref="X125">
    <cfRule type="cellIs" dxfId="46" priority="57" operator="lessThan">
      <formula>0</formula>
    </cfRule>
  </conditionalFormatting>
  <conditionalFormatting sqref="X30:X32">
    <cfRule type="cellIs" dxfId="45" priority="46" operator="lessThan">
      <formula>0</formula>
    </cfRule>
  </conditionalFormatting>
  <conditionalFormatting sqref="X110">
    <cfRule type="cellIs" dxfId="44" priority="56" operator="lessThan">
      <formula>0</formula>
    </cfRule>
  </conditionalFormatting>
  <conditionalFormatting sqref="X23">
    <cfRule type="cellIs" dxfId="43" priority="47" operator="lessThan">
      <formula>0</formula>
    </cfRule>
  </conditionalFormatting>
  <conditionalFormatting sqref="X28">
    <cfRule type="cellIs" dxfId="42" priority="48" operator="lessThan">
      <formula>0</formula>
    </cfRule>
  </conditionalFormatting>
  <conditionalFormatting sqref="X40">
    <cfRule type="cellIs" dxfId="41" priority="45" operator="lessThan">
      <formula>0</formula>
    </cfRule>
  </conditionalFormatting>
  <conditionalFormatting sqref="X43">
    <cfRule type="cellIs" dxfId="40" priority="43" operator="lessThan">
      <formula>0</formula>
    </cfRule>
  </conditionalFormatting>
  <conditionalFormatting sqref="X38">
    <cfRule type="cellIs" dxfId="39" priority="42" operator="lessThan">
      <formula>0</formula>
    </cfRule>
  </conditionalFormatting>
  <conditionalFormatting sqref="X45:X47">
    <cfRule type="cellIs" dxfId="38" priority="41" operator="lessThan">
      <formula>0</formula>
    </cfRule>
  </conditionalFormatting>
  <conditionalFormatting sqref="X55">
    <cfRule type="cellIs" dxfId="37" priority="40" operator="lessThan">
      <formula>0</formula>
    </cfRule>
  </conditionalFormatting>
  <conditionalFormatting sqref="X59 X51:X52 X56:X57 X63:X64 X54">
    <cfRule type="cellIs" dxfId="36" priority="39" operator="lessThan">
      <formula>0</formula>
    </cfRule>
  </conditionalFormatting>
  <conditionalFormatting sqref="X58">
    <cfRule type="cellIs" dxfId="35" priority="38" operator="lessThan">
      <formula>0</formula>
    </cfRule>
  </conditionalFormatting>
  <conditionalFormatting sqref="X53">
    <cfRule type="cellIs" dxfId="34" priority="37" operator="lessThan">
      <formula>0</formula>
    </cfRule>
  </conditionalFormatting>
  <conditionalFormatting sqref="X60:X62">
    <cfRule type="cellIs" dxfId="33" priority="36" operator="lessThan">
      <formula>0</formula>
    </cfRule>
  </conditionalFormatting>
  <conditionalFormatting sqref="X70">
    <cfRule type="cellIs" dxfId="32" priority="35" operator="lessThan">
      <formula>0</formula>
    </cfRule>
  </conditionalFormatting>
  <conditionalFormatting sqref="X74 X66:X67 X71:X72 X78:X79 X69">
    <cfRule type="cellIs" dxfId="31" priority="34" operator="lessThan">
      <formula>0</formula>
    </cfRule>
  </conditionalFormatting>
  <conditionalFormatting sqref="X73">
    <cfRule type="cellIs" dxfId="30" priority="33" operator="lessThan">
      <formula>0</formula>
    </cfRule>
  </conditionalFormatting>
  <conditionalFormatting sqref="X68">
    <cfRule type="cellIs" dxfId="29" priority="32" operator="lessThan">
      <formula>0</formula>
    </cfRule>
  </conditionalFormatting>
  <conditionalFormatting sqref="X75:X77">
    <cfRule type="cellIs" dxfId="28" priority="31" operator="lessThan">
      <formula>0</formula>
    </cfRule>
  </conditionalFormatting>
  <conditionalFormatting sqref="X85">
    <cfRule type="cellIs" dxfId="27" priority="30" operator="lessThan">
      <formula>0</formula>
    </cfRule>
  </conditionalFormatting>
  <conditionalFormatting sqref="X89 X81:X82 X86:X87 X93:X94 X84">
    <cfRule type="cellIs" dxfId="26" priority="29" operator="lessThan">
      <formula>0</formula>
    </cfRule>
  </conditionalFormatting>
  <conditionalFormatting sqref="X88">
    <cfRule type="cellIs" dxfId="25" priority="28" operator="lessThan">
      <formula>0</formula>
    </cfRule>
  </conditionalFormatting>
  <conditionalFormatting sqref="X83">
    <cfRule type="cellIs" dxfId="24" priority="27" operator="lessThan">
      <formula>0</formula>
    </cfRule>
  </conditionalFormatting>
  <conditionalFormatting sqref="X100">
    <cfRule type="cellIs" dxfId="23" priority="25" operator="lessThan">
      <formula>0</formula>
    </cfRule>
  </conditionalFormatting>
  <conditionalFormatting sqref="X104 X96:X97 X101:X102 X108:X109 X99">
    <cfRule type="cellIs" dxfId="22" priority="24" operator="lessThan">
      <formula>0</formula>
    </cfRule>
  </conditionalFormatting>
  <conditionalFormatting sqref="X103">
    <cfRule type="cellIs" dxfId="21" priority="23" operator="lessThan">
      <formula>0</formula>
    </cfRule>
  </conditionalFormatting>
  <conditionalFormatting sqref="X98">
    <cfRule type="cellIs" dxfId="20" priority="22" operator="lessThan">
      <formula>0</formula>
    </cfRule>
  </conditionalFormatting>
  <conditionalFormatting sqref="X105:X107">
    <cfRule type="cellIs" dxfId="19" priority="21" operator="lessThan">
      <formula>0</formula>
    </cfRule>
  </conditionalFormatting>
  <conditionalFormatting sqref="X115">
    <cfRule type="cellIs" dxfId="18" priority="20" operator="lessThan">
      <formula>0</formula>
    </cfRule>
  </conditionalFormatting>
  <conditionalFormatting sqref="X119 X111:X112 X116:X117 X123:X124 X114">
    <cfRule type="cellIs" dxfId="17" priority="19" operator="lessThan">
      <formula>0</formula>
    </cfRule>
  </conditionalFormatting>
  <conditionalFormatting sqref="X118">
    <cfRule type="cellIs" dxfId="16" priority="18" operator="lessThan">
      <formula>0</formula>
    </cfRule>
  </conditionalFormatting>
  <conditionalFormatting sqref="X113">
    <cfRule type="cellIs" dxfId="15" priority="17" operator="lessThan">
      <formula>0</formula>
    </cfRule>
  </conditionalFormatting>
  <conditionalFormatting sqref="X120:X122">
    <cfRule type="cellIs" dxfId="14" priority="16" operator="lessThan">
      <formula>0</formula>
    </cfRule>
  </conditionalFormatting>
  <conditionalFormatting sqref="X165:X167">
    <cfRule type="cellIs" dxfId="13" priority="1" operator="lessThan">
      <formula>0</formula>
    </cfRule>
  </conditionalFormatting>
  <conditionalFormatting sqref="X130">
    <cfRule type="cellIs" dxfId="12" priority="15" operator="lessThan">
      <formula>0</formula>
    </cfRule>
  </conditionalFormatting>
  <conditionalFormatting sqref="X134 X126:X127 X131:X132 X138:X139 X129">
    <cfRule type="cellIs" dxfId="11" priority="14" operator="lessThan">
      <formula>0</formula>
    </cfRule>
  </conditionalFormatting>
  <conditionalFormatting sqref="X133">
    <cfRule type="cellIs" dxfId="10" priority="13" operator="lessThan">
      <formula>0</formula>
    </cfRule>
  </conditionalFormatting>
  <conditionalFormatting sqref="X128">
    <cfRule type="cellIs" dxfId="9" priority="12" operator="lessThan">
      <formula>0</formula>
    </cfRule>
  </conditionalFormatting>
  <conditionalFormatting sqref="X135:X137">
    <cfRule type="cellIs" dxfId="8" priority="11" operator="lessThan">
      <formula>0</formula>
    </cfRule>
  </conditionalFormatting>
  <conditionalFormatting sqref="X145">
    <cfRule type="cellIs" dxfId="7" priority="10" operator="lessThan">
      <formula>0</formula>
    </cfRule>
  </conditionalFormatting>
  <conditionalFormatting sqref="X149 X141:X142 X146:X147 X153:X154 X144">
    <cfRule type="cellIs" dxfId="6" priority="9" operator="lessThan">
      <formula>0</formula>
    </cfRule>
  </conditionalFormatting>
  <conditionalFormatting sqref="X148">
    <cfRule type="cellIs" dxfId="5" priority="8" operator="lessThan">
      <formula>0</formula>
    </cfRule>
  </conditionalFormatting>
  <conditionalFormatting sqref="X143">
    <cfRule type="cellIs" dxfId="4" priority="7" operator="lessThan">
      <formula>0</formula>
    </cfRule>
  </conditionalFormatting>
  <conditionalFormatting sqref="X150:X152">
    <cfRule type="cellIs" dxfId="3" priority="6" operator="lessThan">
      <formula>0</formula>
    </cfRule>
  </conditionalFormatting>
  <conditionalFormatting sqref="X160">
    <cfRule type="cellIs" dxfId="2" priority="5" operator="lessThan">
      <formula>0</formula>
    </cfRule>
  </conditionalFormatting>
  <conditionalFormatting sqref="X164 X156:X157 X161:X162 X168:X169 X159">
    <cfRule type="cellIs" dxfId="1" priority="4" operator="lessThan">
      <formula>0</formula>
    </cfRule>
  </conditionalFormatting>
  <conditionalFormatting sqref="X163">
    <cfRule type="cellIs" dxfId="0" priority="3" operator="lessThan">
      <formula>0</formula>
    </cfRule>
  </conditionalFormatting>
  <pageMargins left="0.7" right="0.7" top="0.75" bottom="0.75" header="0.3" footer="0.3"/>
  <pageSetup scale="40" fitToHeight="0" orientation="landscape" r:id="rId1"/>
  <rowBreaks count="1" manualBreakCount="1">
    <brk id="94"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G51"/>
  <sheetViews>
    <sheetView topLeftCell="D1" workbookViewId="0">
      <selection activeCell="K5" sqref="K5"/>
    </sheetView>
  </sheetViews>
  <sheetFormatPr defaultRowHeight="15" x14ac:dyDescent="0.25"/>
  <cols>
    <col min="2" max="3" width="11.85546875" bestFit="1" customWidth="1"/>
    <col min="4" max="4" width="10.85546875" bestFit="1" customWidth="1"/>
    <col min="5" max="5" width="10.7109375" bestFit="1" customWidth="1"/>
    <col min="6" max="8" width="10.85546875" bestFit="1" customWidth="1"/>
    <col min="9" max="9" width="10.7109375" bestFit="1" customWidth="1"/>
    <col min="10" max="10" width="19.5703125" bestFit="1" customWidth="1"/>
    <col min="11" max="11" width="13.140625" bestFit="1" customWidth="1"/>
    <col min="12" max="12" width="18.42578125" bestFit="1" customWidth="1"/>
    <col min="13" max="13" width="22.42578125" bestFit="1" customWidth="1"/>
    <col min="14" max="15" width="22.42578125" customWidth="1"/>
    <col min="16" max="16" width="9.42578125" bestFit="1" customWidth="1"/>
    <col min="17" max="17" width="11.85546875" bestFit="1" customWidth="1"/>
    <col min="18" max="19" width="9.5703125" bestFit="1" customWidth="1"/>
    <col min="20" max="20" width="11.85546875" bestFit="1" customWidth="1"/>
    <col min="21" max="21" width="12.5703125" bestFit="1" customWidth="1"/>
    <col min="22" max="22" width="11.7109375" bestFit="1" customWidth="1"/>
    <col min="23" max="23" width="11.42578125" customWidth="1"/>
    <col min="24" max="24" width="11.5703125" bestFit="1" customWidth="1"/>
    <col min="25" max="25" width="11.28515625" bestFit="1" customWidth="1"/>
    <col min="29" max="29" width="14.42578125" bestFit="1" customWidth="1"/>
    <col min="30" max="30" width="11.7109375" bestFit="1" customWidth="1"/>
    <col min="31" max="31" width="19.85546875" bestFit="1" customWidth="1"/>
  </cols>
  <sheetData>
    <row r="2" spans="1:33" x14ac:dyDescent="0.25">
      <c r="C2" s="3">
        <f t="array" ref="C2:H2">TRANSPOSE('Initial Setup'!K46:K51)</f>
        <v>0.02</v>
      </c>
      <c r="D2" s="3">
        <v>0.01</v>
      </c>
      <c r="E2" s="3">
        <v>0.01</v>
      </c>
      <c r="F2" s="3">
        <v>0.03</v>
      </c>
      <c r="G2" s="3">
        <v>0.03</v>
      </c>
      <c r="H2" s="3">
        <v>0</v>
      </c>
      <c r="J2" t="s">
        <v>81</v>
      </c>
    </row>
    <row r="3" spans="1:33" x14ac:dyDescent="0.25">
      <c r="B3" t="s">
        <v>7</v>
      </c>
      <c r="C3" t="str">
        <f t="array" ref="C3:H3">TRANSPOSE('Initial Setup'!E46:G51)</f>
        <v>Electricity</v>
      </c>
      <c r="D3" t="str">
        <v>Natural Gas</v>
      </c>
      <c r="E3" t="str">
        <v>Oil</v>
      </c>
      <c r="F3" t="str">
        <v>Gasoline</v>
      </c>
      <c r="G3" t="str">
        <v>Diesel</v>
      </c>
      <c r="H3" t="str">
        <v>Other</v>
      </c>
      <c r="J3" t="s">
        <v>82</v>
      </c>
      <c r="Q3" s="202" t="s">
        <v>60</v>
      </c>
      <c r="R3" s="202"/>
      <c r="S3" s="202"/>
      <c r="T3" s="202"/>
      <c r="U3" s="202"/>
      <c r="V3" s="202" t="s">
        <v>7</v>
      </c>
      <c r="W3" s="202"/>
      <c r="X3" s="202"/>
    </row>
    <row r="4" spans="1:33" x14ac:dyDescent="0.25">
      <c r="A4">
        <f>'Initial Setup'!F43</f>
        <v>2015</v>
      </c>
      <c r="B4" s="1">
        <f>SUM(C4:H4)</f>
        <v>27500</v>
      </c>
      <c r="C4" s="1">
        <f t="array" ref="C4:H4">TRANSPOSE('Initial Setup'!H46:H51)</f>
        <v>25000</v>
      </c>
      <c r="D4" s="1">
        <v>0</v>
      </c>
      <c r="E4" s="1">
        <v>500</v>
      </c>
      <c r="F4" s="1">
        <v>1000</v>
      </c>
      <c r="G4" s="1">
        <v>1000</v>
      </c>
      <c r="H4" s="1">
        <v>0</v>
      </c>
      <c r="J4" t="s">
        <v>117</v>
      </c>
      <c r="K4" t="s">
        <v>119</v>
      </c>
      <c r="L4" t="s">
        <v>99</v>
      </c>
      <c r="M4" t="s">
        <v>118</v>
      </c>
      <c r="N4" t="s">
        <v>104</v>
      </c>
      <c r="O4" t="s">
        <v>55</v>
      </c>
      <c r="P4" t="s">
        <v>70</v>
      </c>
      <c r="Q4" t="s">
        <v>71</v>
      </c>
      <c r="S4" t="s">
        <v>100</v>
      </c>
      <c r="T4" t="s">
        <v>61</v>
      </c>
      <c r="U4" t="s">
        <v>63</v>
      </c>
      <c r="V4" t="s">
        <v>7</v>
      </c>
      <c r="W4" t="s">
        <v>65</v>
      </c>
      <c r="X4" t="s">
        <v>62</v>
      </c>
      <c r="Z4" t="s">
        <v>65</v>
      </c>
      <c r="AA4" t="s">
        <v>66</v>
      </c>
      <c r="AB4" t="s">
        <v>64</v>
      </c>
      <c r="AE4" t="s">
        <v>45</v>
      </c>
      <c r="AF4" t="s">
        <v>74</v>
      </c>
      <c r="AG4" t="s">
        <v>75</v>
      </c>
    </row>
    <row r="5" spans="1:33" x14ac:dyDescent="0.25">
      <c r="A5">
        <f>'Initial Setup'!H3</f>
        <v>2016</v>
      </c>
      <c r="B5" s="1">
        <f t="shared" ref="B5" si="0">SUM(C5:H5)</f>
        <v>28065</v>
      </c>
      <c r="C5" s="1">
        <f>C4*(1+C$2)^($A$5-$A$4)</f>
        <v>25500</v>
      </c>
      <c r="D5" s="1">
        <f t="shared" ref="D5:G5" si="1">D4*(1+D$2)^($A$5-$A$4)</f>
        <v>0</v>
      </c>
      <c r="E5" s="1">
        <f t="shared" si="1"/>
        <v>505</v>
      </c>
      <c r="F5" s="1">
        <f t="shared" si="1"/>
        <v>1030</v>
      </c>
      <c r="G5" s="1">
        <f t="shared" si="1"/>
        <v>1030</v>
      </c>
      <c r="H5" s="1">
        <f>H4*(1+H$2)^($A$5-$A$4)</f>
        <v>0</v>
      </c>
      <c r="J5" s="1">
        <f>-'Initial Setup'!F19-IF('Initial Setup'!I19=0,0,'Initial Setup'!I19-('Initial Setup'!$F$8/'Initial Setup'!$F$9))</f>
        <v>-20000</v>
      </c>
      <c r="K5" s="1">
        <f>'Initial Setup'!H19</f>
        <v>0</v>
      </c>
      <c r="L5">
        <f t="array" ref="L5:L24">TRANSPOSE('Cash Flow - IERF'!D31:W31)</f>
        <v>0</v>
      </c>
      <c r="M5" s="75">
        <f>L5+K5</f>
        <v>0</v>
      </c>
      <c r="N5" s="75">
        <f t="shared" ref="N5:N24" si="2">J5+L5</f>
        <v>-20000</v>
      </c>
      <c r="O5" s="75">
        <f>N5</f>
        <v>-20000</v>
      </c>
      <c r="P5" s="75">
        <f t="array" ref="P5:P24">TRANSPOSE('Cash Flow - IERF'!D24:W24)</f>
        <v>7082.12</v>
      </c>
      <c r="Q5" s="75">
        <f>P5+O5</f>
        <v>-12917.880000000001</v>
      </c>
      <c r="S5" s="1">
        <f t="array" ref="S5:S24">TRANSPOSE('Cash Flow - Each Project'!E158:X158)</f>
        <v>612</v>
      </c>
      <c r="T5" s="1">
        <f t="array" ref="T5:T24">TRANSPOSE('Cash Flow - Each Project'!E163:X163)</f>
        <v>100</v>
      </c>
      <c r="U5" s="1">
        <f t="array" ref="U5:U24">TRANSPOSE('Cash Flow - IERF'!D14:W14)</f>
        <v>0</v>
      </c>
      <c r="V5" s="1">
        <f>SUM(S5:U5)</f>
        <v>712</v>
      </c>
      <c r="W5" s="1">
        <f>V5</f>
        <v>712</v>
      </c>
      <c r="X5" s="1">
        <f t="array" ref="X5:X24">TRANSPOSE('Cash Flow - Each Project'!E162:X162)</f>
        <v>12000</v>
      </c>
      <c r="Y5" s="1">
        <f>X5*-1</f>
        <v>-12000</v>
      </c>
      <c r="Z5" s="75">
        <f>X5</f>
        <v>12000</v>
      </c>
      <c r="AA5" s="75">
        <f>W5-Z5</f>
        <v>-11288</v>
      </c>
      <c r="AB5">
        <v>0</v>
      </c>
      <c r="AD5">
        <f t="shared" ref="AD5:AD24" si="3">A5</f>
        <v>2016</v>
      </c>
      <c r="AE5" s="103">
        <f>'Initial Setup'!I19</f>
        <v>0</v>
      </c>
      <c r="AF5" s="103">
        <f t="array" ref="AF5:AF24">TRANSPOSE('Cash Flow - IERF'!D24:W24)</f>
        <v>7082.12</v>
      </c>
      <c r="AG5" s="103" t="str">
        <f>IF(AE5=0,"",AF5)</f>
        <v/>
      </c>
    </row>
    <row r="6" spans="1:33" x14ac:dyDescent="0.25">
      <c r="A6">
        <f>'Initial Setup'!E20</f>
        <v>2017</v>
      </c>
      <c r="B6" s="1">
        <f t="shared" ref="B6:B24" si="4">SUM(C6:H6)</f>
        <v>28641.850000000002</v>
      </c>
      <c r="C6" s="1">
        <f t="shared" ref="C6:C24" si="5">C5*(1+C$2)</f>
        <v>26010</v>
      </c>
      <c r="D6" s="1">
        <f t="shared" ref="D6:D24" si="6">D5*(1+D$2)</f>
        <v>0</v>
      </c>
      <c r="E6" s="1">
        <f t="shared" ref="E6:E24" si="7">E5*(1+E$2)</f>
        <v>510.05</v>
      </c>
      <c r="F6" s="1">
        <f t="shared" ref="F6:F24" si="8">F5*(1+F$2)</f>
        <v>1060.9000000000001</v>
      </c>
      <c r="G6" s="1">
        <f t="shared" ref="G6:G24" si="9">G5*(1+G$2)</f>
        <v>1060.9000000000001</v>
      </c>
      <c r="H6" s="1">
        <f t="shared" ref="H6:H24" si="10">H5*(1+H$2)</f>
        <v>0</v>
      </c>
      <c r="J6" s="1">
        <f>-'Initial Setup'!F20-IF('Initial Setup'!I20=0,0,'Initial Setup'!I20-('Initial Setup'!$F$8/'Initial Setup'!$F$9))</f>
        <v>-295.04574965456663</v>
      </c>
      <c r="K6" s="1">
        <f>'Initial Setup'!H20</f>
        <v>0</v>
      </c>
      <c r="L6">
        <v>0</v>
      </c>
      <c r="M6" s="75">
        <f t="shared" ref="M6:M24" si="11">L6+K6</f>
        <v>0</v>
      </c>
      <c r="N6" s="75">
        <f t="shared" si="2"/>
        <v>-295.04574965456663</v>
      </c>
      <c r="O6" s="75">
        <f t="shared" ref="O6:O24" si="12">O5+N6</f>
        <v>-20295.045749654568</v>
      </c>
      <c r="P6" s="75">
        <v>6065.1225688488876</v>
      </c>
      <c r="Q6" s="75">
        <f t="shared" ref="Q6:Q24" si="13">P6+O6</f>
        <v>-14229.923180805679</v>
      </c>
      <c r="S6" s="1">
        <v>617.99760000000015</v>
      </c>
      <c r="T6" s="1">
        <v>100</v>
      </c>
      <c r="U6" s="1">
        <v>0</v>
      </c>
      <c r="V6" s="1">
        <f t="shared" ref="V6:V24" si="14">SUM(S6:U6)</f>
        <v>717.99760000000015</v>
      </c>
      <c r="W6" s="1">
        <f>V6+W5</f>
        <v>1429.9976000000001</v>
      </c>
      <c r="X6" s="1">
        <v>0</v>
      </c>
      <c r="Y6" s="1">
        <f t="shared" ref="Y6:Y24" si="15">X6*-1</f>
        <v>0</v>
      </c>
      <c r="Z6" s="75">
        <f>X6+Z5</f>
        <v>12000</v>
      </c>
      <c r="AA6" s="75">
        <f>W6-Z6</f>
        <v>-10570.002399999999</v>
      </c>
      <c r="AB6">
        <v>0</v>
      </c>
      <c r="AD6">
        <f t="shared" si="3"/>
        <v>2017</v>
      </c>
      <c r="AE6" s="103">
        <f>'Initial Setup'!I20</f>
        <v>1295.0457496545666</v>
      </c>
      <c r="AF6" s="103">
        <v>6065.1225688488876</v>
      </c>
      <c r="AG6" s="103">
        <f t="shared" ref="AG6:AG24" si="16">IF(AE6=0,"",AF6)</f>
        <v>6065.1225688488876</v>
      </c>
    </row>
    <row r="7" spans="1:33" x14ac:dyDescent="0.25">
      <c r="A7">
        <f>'Initial Setup'!E21</f>
        <v>2018</v>
      </c>
      <c r="B7" s="1">
        <f t="shared" si="4"/>
        <v>29230.804499999998</v>
      </c>
      <c r="C7" s="1">
        <f t="shared" si="5"/>
        <v>26530.2</v>
      </c>
      <c r="D7" s="1">
        <f t="shared" si="6"/>
        <v>0</v>
      </c>
      <c r="E7" s="1">
        <f t="shared" si="7"/>
        <v>515.15049999999997</v>
      </c>
      <c r="F7" s="1">
        <f t="shared" si="8"/>
        <v>1092.7270000000001</v>
      </c>
      <c r="G7" s="1">
        <f t="shared" si="9"/>
        <v>1092.7270000000001</v>
      </c>
      <c r="H7" s="1">
        <f t="shared" si="10"/>
        <v>0</v>
      </c>
      <c r="J7" s="1">
        <f>-'Initial Setup'!F21-IF('Initial Setup'!I21=0,0,'Initial Setup'!I21-('Initial Setup'!$F$8/'Initial Setup'!$F$9))</f>
        <v>-295.04574965456663</v>
      </c>
      <c r="K7" s="1">
        <f>'Initial Setup'!H21</f>
        <v>0</v>
      </c>
      <c r="L7">
        <v>0</v>
      </c>
      <c r="M7" s="75">
        <f t="shared" si="11"/>
        <v>0</v>
      </c>
      <c r="N7" s="75">
        <f t="shared" si="2"/>
        <v>-295.04574965456663</v>
      </c>
      <c r="O7" s="75">
        <f t="shared" si="12"/>
        <v>-20590.091499309136</v>
      </c>
      <c r="P7" s="75">
        <v>260.78256123106479</v>
      </c>
      <c r="Q7" s="75">
        <f t="shared" si="13"/>
        <v>-20329.308938078069</v>
      </c>
      <c r="S7" s="1">
        <v>1388.1237364799999</v>
      </c>
      <c r="T7" s="1">
        <v>100</v>
      </c>
      <c r="U7" s="1">
        <v>0</v>
      </c>
      <c r="V7" s="1">
        <f t="shared" si="14"/>
        <v>1488.1237364799999</v>
      </c>
      <c r="W7" s="1">
        <f t="shared" ref="W7:W24" si="17">V7+W6</f>
        <v>2918.1213364800001</v>
      </c>
      <c r="X7" s="1">
        <v>5000</v>
      </c>
      <c r="Y7" s="1">
        <f t="shared" si="15"/>
        <v>-5000</v>
      </c>
      <c r="Z7" s="75">
        <f t="shared" ref="Z7:Z24" si="18">X7+Z6</f>
        <v>17000</v>
      </c>
      <c r="AA7" s="75">
        <f t="shared" ref="AA7:AA24" si="19">W7-Z7</f>
        <v>-14081.878663519999</v>
      </c>
      <c r="AB7">
        <v>0</v>
      </c>
      <c r="AD7">
        <f t="shared" si="3"/>
        <v>2018</v>
      </c>
      <c r="AE7" s="103">
        <f>'Initial Setup'!I21</f>
        <v>1295.0457496545666</v>
      </c>
      <c r="AF7" s="103">
        <v>260.78256123106479</v>
      </c>
      <c r="AG7" s="103">
        <f t="shared" si="16"/>
        <v>260.78256123106479</v>
      </c>
    </row>
    <row r="8" spans="1:33" x14ac:dyDescent="0.25">
      <c r="A8">
        <f>'Initial Setup'!E22</f>
        <v>2019</v>
      </c>
      <c r="B8" s="1">
        <f t="shared" si="4"/>
        <v>29832.123625</v>
      </c>
      <c r="C8" s="1">
        <f t="shared" si="5"/>
        <v>27060.804</v>
      </c>
      <c r="D8" s="1">
        <f t="shared" si="6"/>
        <v>0</v>
      </c>
      <c r="E8" s="1">
        <f t="shared" si="7"/>
        <v>520.30200500000001</v>
      </c>
      <c r="F8" s="1">
        <f t="shared" si="8"/>
        <v>1125.50881</v>
      </c>
      <c r="G8" s="1">
        <f t="shared" si="9"/>
        <v>1125.50881</v>
      </c>
      <c r="H8" s="1">
        <f t="shared" si="10"/>
        <v>0</v>
      </c>
      <c r="J8" s="1">
        <f>-'Initial Setup'!F22-IF('Initial Setup'!I22=0,0,'Initial Setup'!I22-('Initial Setup'!$F$8/'Initial Setup'!$F$9))</f>
        <v>-295.04574965456663</v>
      </c>
      <c r="K8" s="1">
        <f>'Initial Setup'!H22</f>
        <v>0</v>
      </c>
      <c r="L8">
        <v>0</v>
      </c>
      <c r="M8" s="75">
        <f t="shared" si="11"/>
        <v>0</v>
      </c>
      <c r="N8" s="75">
        <f t="shared" si="2"/>
        <v>-295.04574965456663</v>
      </c>
      <c r="O8" s="75">
        <f t="shared" si="12"/>
        <v>-20885.137248963703</v>
      </c>
      <c r="P8" s="75">
        <v>368.95435812074214</v>
      </c>
      <c r="Q8" s="75">
        <f t="shared" si="13"/>
        <v>-20516.18289084296</v>
      </c>
      <c r="S8" s="1">
        <v>3999.564533097504</v>
      </c>
      <c r="T8" s="1">
        <v>100</v>
      </c>
      <c r="U8" s="1">
        <v>0</v>
      </c>
      <c r="V8" s="1">
        <f t="shared" si="14"/>
        <v>4099.564533097504</v>
      </c>
      <c r="W8" s="1">
        <f t="shared" si="17"/>
        <v>7017.6858695775045</v>
      </c>
      <c r="X8" s="1">
        <v>2000</v>
      </c>
      <c r="Y8" s="1">
        <f t="shared" si="15"/>
        <v>-2000</v>
      </c>
      <c r="Z8" s="75">
        <f t="shared" si="18"/>
        <v>19000</v>
      </c>
      <c r="AA8" s="75">
        <f t="shared" si="19"/>
        <v>-11982.314130422496</v>
      </c>
      <c r="AB8">
        <v>0</v>
      </c>
      <c r="AD8">
        <f t="shared" si="3"/>
        <v>2019</v>
      </c>
      <c r="AE8" s="103">
        <f>'Initial Setup'!I22</f>
        <v>1295.0457496545666</v>
      </c>
      <c r="AF8" s="103">
        <v>368.95435812074214</v>
      </c>
      <c r="AG8" s="103">
        <f t="shared" si="16"/>
        <v>368.95435812074214</v>
      </c>
    </row>
    <row r="9" spans="1:33" x14ac:dyDescent="0.25">
      <c r="A9">
        <f>'Initial Setup'!E23</f>
        <v>2020</v>
      </c>
      <c r="B9" s="1">
        <f t="shared" si="4"/>
        <v>30446.07325365</v>
      </c>
      <c r="C9" s="1">
        <f t="shared" si="5"/>
        <v>27602.020080000002</v>
      </c>
      <c r="D9" s="1">
        <f t="shared" si="6"/>
        <v>0</v>
      </c>
      <c r="E9" s="1">
        <f t="shared" si="7"/>
        <v>525.50502504999997</v>
      </c>
      <c r="F9" s="1">
        <f t="shared" si="8"/>
        <v>1159.2740743000002</v>
      </c>
      <c r="G9" s="1">
        <f t="shared" si="9"/>
        <v>1159.2740743000002</v>
      </c>
      <c r="H9" s="1">
        <f t="shared" si="10"/>
        <v>0</v>
      </c>
      <c r="J9" s="1">
        <f>-'Initial Setup'!F23-IF('Initial Setup'!I23=0,0,'Initial Setup'!I23-('Initial Setup'!$F$8/'Initial Setup'!$F$9))</f>
        <v>-295.04574965456663</v>
      </c>
      <c r="K9" s="1">
        <f>'Initial Setup'!H23</f>
        <v>0</v>
      </c>
      <c r="L9">
        <v>1311.6479942016003</v>
      </c>
      <c r="M9" s="75">
        <f t="shared" si="11"/>
        <v>1311.6479942016003</v>
      </c>
      <c r="N9" s="75">
        <f t="shared" si="2"/>
        <v>1016.6022445470337</v>
      </c>
      <c r="O9" s="75">
        <f t="shared" si="12"/>
        <v>-19868.53500441667</v>
      </c>
      <c r="P9" s="75">
        <v>1415.0310885842998</v>
      </c>
      <c r="Q9" s="75">
        <f t="shared" si="13"/>
        <v>-18453.503915832371</v>
      </c>
      <c r="S9" s="1">
        <v>4038.7602655218602</v>
      </c>
      <c r="T9" s="1">
        <v>100</v>
      </c>
      <c r="U9" s="1">
        <v>0</v>
      </c>
      <c r="V9" s="1">
        <f t="shared" si="14"/>
        <v>4138.7602655218598</v>
      </c>
      <c r="W9" s="1">
        <f t="shared" si="17"/>
        <v>11156.446135099364</v>
      </c>
      <c r="X9" s="1">
        <v>0</v>
      </c>
      <c r="Y9" s="1">
        <f t="shared" si="15"/>
        <v>0</v>
      </c>
      <c r="Z9" s="75">
        <f t="shared" si="18"/>
        <v>19000</v>
      </c>
      <c r="AA9" s="75">
        <f t="shared" si="19"/>
        <v>-7843.5538649006357</v>
      </c>
      <c r="AB9">
        <v>0</v>
      </c>
      <c r="AD9">
        <f t="shared" si="3"/>
        <v>2020</v>
      </c>
      <c r="AE9" s="103">
        <f>'Initial Setup'!I23</f>
        <v>1295.0457496545666</v>
      </c>
      <c r="AF9" s="103">
        <v>1415.0310885842998</v>
      </c>
      <c r="AG9" s="103">
        <f t="shared" si="16"/>
        <v>1415.0310885842998</v>
      </c>
    </row>
    <row r="10" spans="1:33" x14ac:dyDescent="0.25">
      <c r="A10">
        <f>'Initial Setup'!E24</f>
        <v>2021</v>
      </c>
      <c r="B10" s="1">
        <f t="shared" si="4"/>
        <v>31072.925149958501</v>
      </c>
      <c r="C10" s="1">
        <f t="shared" si="5"/>
        <v>28154.060481600001</v>
      </c>
      <c r="D10" s="1">
        <f t="shared" si="6"/>
        <v>0</v>
      </c>
      <c r="E10" s="1">
        <f t="shared" si="7"/>
        <v>530.76007530049992</v>
      </c>
      <c r="F10" s="1">
        <f t="shared" si="8"/>
        <v>1194.0522965290002</v>
      </c>
      <c r="G10" s="1">
        <f t="shared" si="9"/>
        <v>1194.0522965290002</v>
      </c>
      <c r="H10" s="1">
        <f t="shared" si="10"/>
        <v>0</v>
      </c>
      <c r="J10" s="1">
        <f>-'Initial Setup'!F24-IF('Initial Setup'!I24=0,0,'Initial Setup'!I24-('Initial Setup'!$F$8/'Initial Setup'!$F$9))</f>
        <v>-295.04574965456663</v>
      </c>
      <c r="K10" s="1">
        <f>'Initial Setup'!H24</f>
        <v>0</v>
      </c>
      <c r="L10">
        <v>1324.502144544776</v>
      </c>
      <c r="M10" s="75">
        <f t="shared" si="11"/>
        <v>1324.502144544776</v>
      </c>
      <c r="N10" s="75">
        <f t="shared" si="2"/>
        <v>1029.4563948902094</v>
      </c>
      <c r="O10" s="75">
        <f t="shared" si="12"/>
        <v>-18839.078609526459</v>
      </c>
      <c r="P10" s="75">
        <v>2498.561543614021</v>
      </c>
      <c r="Q10" s="75">
        <f t="shared" si="13"/>
        <v>-16340.517065912438</v>
      </c>
      <c r="S10" s="1">
        <v>4078.3401161239744</v>
      </c>
      <c r="T10" s="1">
        <v>100</v>
      </c>
      <c r="U10" s="1">
        <v>0</v>
      </c>
      <c r="V10" s="1">
        <f t="shared" si="14"/>
        <v>4178.3401161239744</v>
      </c>
      <c r="W10" s="1">
        <f t="shared" si="17"/>
        <v>15334.786251223339</v>
      </c>
      <c r="X10" s="1">
        <v>0</v>
      </c>
      <c r="Y10" s="1">
        <f t="shared" si="15"/>
        <v>0</v>
      </c>
      <c r="Z10" s="75">
        <f t="shared" si="18"/>
        <v>19000</v>
      </c>
      <c r="AA10" s="75">
        <f t="shared" si="19"/>
        <v>-3665.2137487766613</v>
      </c>
      <c r="AB10">
        <v>0</v>
      </c>
      <c r="AD10">
        <f t="shared" si="3"/>
        <v>2021</v>
      </c>
      <c r="AE10" s="103">
        <f>'Initial Setup'!I24</f>
        <v>1295.0457496545666</v>
      </c>
      <c r="AF10" s="103">
        <v>2498.561543614021</v>
      </c>
      <c r="AG10" s="103">
        <f t="shared" si="16"/>
        <v>2498.561543614021</v>
      </c>
    </row>
    <row r="11" spans="1:33" x14ac:dyDescent="0.25">
      <c r="A11">
        <f>'Initial Setup'!E25</f>
        <v>2022</v>
      </c>
      <c r="B11" s="1">
        <f t="shared" si="4"/>
        <v>31712.957098135248</v>
      </c>
      <c r="C11" s="1">
        <f t="shared" si="5"/>
        <v>28717.141691232002</v>
      </c>
      <c r="D11" s="1">
        <f t="shared" si="6"/>
        <v>0</v>
      </c>
      <c r="E11" s="1">
        <f t="shared" si="7"/>
        <v>536.0676760535049</v>
      </c>
      <c r="F11" s="1">
        <f t="shared" si="8"/>
        <v>1229.8738654248702</v>
      </c>
      <c r="G11" s="1">
        <f t="shared" si="9"/>
        <v>1229.8738654248702</v>
      </c>
      <c r="H11" s="1">
        <f t="shared" si="10"/>
        <v>0</v>
      </c>
      <c r="J11" s="1">
        <f>-'Initial Setup'!F25-IF('Initial Setup'!I25=0,0,'Initial Setup'!I25-('Initial Setup'!$F$8/'Initial Setup'!$F$9))</f>
        <v>-295.04574965456663</v>
      </c>
      <c r="K11" s="1">
        <f>'Initial Setup'!H25</f>
        <v>0</v>
      </c>
      <c r="L11">
        <v>1337.4822655613143</v>
      </c>
      <c r="M11" s="75">
        <f t="shared" si="11"/>
        <v>1337.4822655613143</v>
      </c>
      <c r="N11" s="75">
        <f t="shared" si="2"/>
        <v>1042.4365159067477</v>
      </c>
      <c r="O11" s="75">
        <f t="shared" si="12"/>
        <v>-17796.64209361971</v>
      </c>
      <c r="P11" s="75">
        <v>3620.1847914367295</v>
      </c>
      <c r="Q11" s="75">
        <f t="shared" si="13"/>
        <v>-14176.45730218298</v>
      </c>
      <c r="S11" s="1">
        <v>4118.3078492619879</v>
      </c>
      <c r="T11" s="1">
        <v>100</v>
      </c>
      <c r="U11" s="1">
        <v>0</v>
      </c>
      <c r="V11" s="1">
        <f t="shared" si="14"/>
        <v>4218.3078492619879</v>
      </c>
      <c r="W11" s="1">
        <f t="shared" si="17"/>
        <v>19553.094100485327</v>
      </c>
      <c r="X11" s="1">
        <v>0</v>
      </c>
      <c r="Y11" s="1">
        <f t="shared" si="15"/>
        <v>0</v>
      </c>
      <c r="Z11" s="75">
        <f t="shared" si="18"/>
        <v>19000</v>
      </c>
      <c r="AA11" s="75">
        <f t="shared" si="19"/>
        <v>553.09410048532663</v>
      </c>
      <c r="AB11">
        <v>0</v>
      </c>
      <c r="AD11">
        <f t="shared" si="3"/>
        <v>2022</v>
      </c>
      <c r="AE11" s="103">
        <f>'Initial Setup'!I25</f>
        <v>1295.0457496545666</v>
      </c>
      <c r="AF11" s="103">
        <v>3620.1847914367295</v>
      </c>
      <c r="AG11" s="103">
        <f t="shared" si="16"/>
        <v>3620.1847914367295</v>
      </c>
    </row>
    <row r="12" spans="1:33" x14ac:dyDescent="0.25">
      <c r="A12">
        <f>'Initial Setup'!E26</f>
        <v>2023</v>
      </c>
      <c r="B12" s="1">
        <f t="shared" si="4"/>
        <v>32366.453040645916</v>
      </c>
      <c r="C12" s="1">
        <f t="shared" si="5"/>
        <v>29291.484525056643</v>
      </c>
      <c r="D12" s="1">
        <f t="shared" si="6"/>
        <v>0</v>
      </c>
      <c r="E12" s="1">
        <f t="shared" si="7"/>
        <v>541.42835281403995</v>
      </c>
      <c r="F12" s="1">
        <f t="shared" si="8"/>
        <v>1266.7700813876163</v>
      </c>
      <c r="G12" s="1">
        <f t="shared" si="9"/>
        <v>1266.7700813876163</v>
      </c>
      <c r="H12" s="1">
        <f t="shared" si="10"/>
        <v>0</v>
      </c>
      <c r="J12" s="1">
        <f>-'Initial Setup'!F26-IF('Initial Setup'!I26=0,0,'Initial Setup'!I26-('Initial Setup'!$F$8/'Initial Setup'!$F$9))</f>
        <v>-295.04574965456663</v>
      </c>
      <c r="K12" s="1">
        <f>'Initial Setup'!H26</f>
        <v>0</v>
      </c>
      <c r="L12">
        <v>1350.5895917638154</v>
      </c>
      <c r="M12" s="75">
        <f t="shared" si="11"/>
        <v>1350.5895917638154</v>
      </c>
      <c r="N12" s="75">
        <f t="shared" si="2"/>
        <v>1055.5438421092488</v>
      </c>
      <c r="O12" s="75">
        <f t="shared" si="12"/>
        <v>-16741.098251510462</v>
      </c>
      <c r="P12" s="75">
        <v>4780.5488833651343</v>
      </c>
      <c r="Q12" s="75">
        <f t="shared" si="13"/>
        <v>-11960.549368145328</v>
      </c>
      <c r="S12" s="1">
        <v>4158.667266184756</v>
      </c>
      <c r="T12" s="1">
        <v>100</v>
      </c>
      <c r="U12" s="1">
        <v>0</v>
      </c>
      <c r="V12" s="1">
        <f t="shared" si="14"/>
        <v>4258.667266184756</v>
      </c>
      <c r="W12" s="1">
        <f t="shared" si="17"/>
        <v>23811.761366670082</v>
      </c>
      <c r="X12" s="1">
        <v>0</v>
      </c>
      <c r="Y12" s="1">
        <f t="shared" si="15"/>
        <v>0</v>
      </c>
      <c r="Z12" s="75">
        <f t="shared" si="18"/>
        <v>19000</v>
      </c>
      <c r="AA12" s="75">
        <f t="shared" si="19"/>
        <v>4811.7613666700818</v>
      </c>
      <c r="AB12">
        <v>0</v>
      </c>
      <c r="AD12">
        <f t="shared" si="3"/>
        <v>2023</v>
      </c>
      <c r="AE12" s="103">
        <f>'Initial Setup'!I26</f>
        <v>1295.0457496545666</v>
      </c>
      <c r="AF12" s="103">
        <v>4780.5488833651343</v>
      </c>
      <c r="AG12" s="103">
        <f t="shared" si="16"/>
        <v>4780.5488833651343</v>
      </c>
    </row>
    <row r="13" spans="1:33" x14ac:dyDescent="0.25">
      <c r="A13">
        <f>'Initial Setup'!E27</f>
        <v>2024</v>
      </c>
      <c r="B13" s="1">
        <f t="shared" si="4"/>
        <v>33033.703219558447</v>
      </c>
      <c r="C13" s="1">
        <f t="shared" si="5"/>
        <v>29877.314215557777</v>
      </c>
      <c r="D13" s="1">
        <f t="shared" si="6"/>
        <v>0</v>
      </c>
      <c r="E13" s="1">
        <f t="shared" si="7"/>
        <v>546.84263634218041</v>
      </c>
      <c r="F13" s="1">
        <f t="shared" si="8"/>
        <v>1304.7731838292448</v>
      </c>
      <c r="G13" s="1">
        <f t="shared" si="9"/>
        <v>1304.7731838292448</v>
      </c>
      <c r="H13" s="1">
        <f t="shared" si="10"/>
        <v>0</v>
      </c>
      <c r="J13" s="1">
        <f>-'Initial Setup'!F27-IF('Initial Setup'!I27=0,0,'Initial Setup'!I27-('Initial Setup'!$F$8/'Initial Setup'!$F$9))</f>
        <v>-295.04574965456663</v>
      </c>
      <c r="K13" s="1">
        <f>'Initial Setup'!H27</f>
        <v>0</v>
      </c>
      <c r="L13">
        <v>1768.8815045827416</v>
      </c>
      <c r="M13" s="75">
        <f t="shared" si="11"/>
        <v>1768.8815045827416</v>
      </c>
      <c r="N13" s="75">
        <f t="shared" si="2"/>
        <v>1473.835754928175</v>
      </c>
      <c r="O13" s="75">
        <f t="shared" si="12"/>
        <v>-15267.262496582287</v>
      </c>
      <c r="P13" s="75">
        <v>5571.2042728664046</v>
      </c>
      <c r="Q13" s="75">
        <f t="shared" si="13"/>
        <v>-9696.0582237158815</v>
      </c>
      <c r="S13" s="1">
        <v>4199.4222053933663</v>
      </c>
      <c r="T13" s="1">
        <v>100</v>
      </c>
      <c r="U13" s="1">
        <v>0</v>
      </c>
      <c r="V13" s="1">
        <f t="shared" si="14"/>
        <v>4299.4222053933663</v>
      </c>
      <c r="W13" s="1">
        <f t="shared" si="17"/>
        <v>28111.183572063448</v>
      </c>
      <c r="X13" s="1">
        <v>0</v>
      </c>
      <c r="Y13" s="1">
        <f t="shared" si="15"/>
        <v>0</v>
      </c>
      <c r="Z13" s="75">
        <f t="shared" si="18"/>
        <v>19000</v>
      </c>
      <c r="AA13" s="75">
        <f t="shared" si="19"/>
        <v>9111.1835720634481</v>
      </c>
      <c r="AB13">
        <v>0</v>
      </c>
      <c r="AD13">
        <f t="shared" si="3"/>
        <v>2024</v>
      </c>
      <c r="AE13" s="103">
        <f>'Initial Setup'!I27</f>
        <v>1295.0457496545666</v>
      </c>
      <c r="AF13" s="103">
        <v>5571.2042728664046</v>
      </c>
      <c r="AG13" s="103">
        <f t="shared" si="16"/>
        <v>5571.2042728664046</v>
      </c>
    </row>
    <row r="14" spans="1:33" x14ac:dyDescent="0.25">
      <c r="A14">
        <f>'Initial Setup'!E28</f>
        <v>2025</v>
      </c>
      <c r="B14" s="1">
        <f t="shared" si="4"/>
        <v>33715.004321262779</v>
      </c>
      <c r="C14" s="1">
        <f t="shared" si="5"/>
        <v>30474.860499868933</v>
      </c>
      <c r="D14" s="1">
        <f t="shared" si="6"/>
        <v>0</v>
      </c>
      <c r="E14" s="1">
        <f t="shared" si="7"/>
        <v>552.31106270560224</v>
      </c>
      <c r="F14" s="1">
        <f t="shared" si="8"/>
        <v>1343.9163793441221</v>
      </c>
      <c r="G14" s="1">
        <f t="shared" si="9"/>
        <v>1343.9163793441221</v>
      </c>
      <c r="H14" s="1">
        <f t="shared" si="10"/>
        <v>0</v>
      </c>
      <c r="J14" s="1">
        <f>-'Initial Setup'!F28-IF('Initial Setup'!I28=0,0,'Initial Setup'!I28-('Initial Setup'!$F$8/'Initial Setup'!$F$9))</f>
        <v>-295.04574965456663</v>
      </c>
      <c r="K14" s="1">
        <f>'Initial Setup'!H28</f>
        <v>0</v>
      </c>
      <c r="L14">
        <v>1786.2165433276523</v>
      </c>
      <c r="M14" s="75">
        <f t="shared" si="11"/>
        <v>1786.2165433276523</v>
      </c>
      <c r="N14" s="75">
        <f t="shared" si="2"/>
        <v>1491.1707936730857</v>
      </c>
      <c r="O14" s="75">
        <f t="shared" si="12"/>
        <v>-13776.091702909202</v>
      </c>
      <c r="P14" s="75">
        <v>6393.823708119311</v>
      </c>
      <c r="Q14" s="75">
        <f t="shared" si="13"/>
        <v>-7382.2679947898905</v>
      </c>
      <c r="S14" s="1">
        <v>4240.5765430062211</v>
      </c>
      <c r="T14" s="1">
        <v>100</v>
      </c>
      <c r="U14" s="1">
        <v>0</v>
      </c>
      <c r="V14" s="1">
        <f t="shared" si="14"/>
        <v>4340.5765430062211</v>
      </c>
      <c r="W14" s="1">
        <f t="shared" si="17"/>
        <v>32451.760115069668</v>
      </c>
      <c r="X14" s="1">
        <v>0</v>
      </c>
      <c r="Y14" s="1">
        <f t="shared" si="15"/>
        <v>0</v>
      </c>
      <c r="Z14" s="75">
        <f t="shared" si="18"/>
        <v>19000</v>
      </c>
      <c r="AA14" s="75">
        <f t="shared" si="19"/>
        <v>13451.760115069668</v>
      </c>
      <c r="AB14">
        <v>0</v>
      </c>
      <c r="AD14">
        <f t="shared" si="3"/>
        <v>2025</v>
      </c>
      <c r="AE14" s="103">
        <f>'Initial Setup'!I28</f>
        <v>1295.0457496545666</v>
      </c>
      <c r="AF14" s="103">
        <v>6393.823708119311</v>
      </c>
      <c r="AG14" s="103">
        <f t="shared" si="16"/>
        <v>6393.823708119311</v>
      </c>
    </row>
    <row r="15" spans="1:33" x14ac:dyDescent="0.25">
      <c r="A15">
        <f>'Initial Setup'!E29</f>
        <v>2026</v>
      </c>
      <c r="B15" s="1">
        <f t="shared" si="4"/>
        <v>34410.659624647866</v>
      </c>
      <c r="C15" s="1">
        <f t="shared" si="5"/>
        <v>31084.357709866312</v>
      </c>
      <c r="D15" s="1">
        <f t="shared" si="6"/>
        <v>0</v>
      </c>
      <c r="E15" s="1">
        <f t="shared" si="7"/>
        <v>557.83417333265822</v>
      </c>
      <c r="F15" s="1">
        <f t="shared" si="8"/>
        <v>1384.2338707244458</v>
      </c>
      <c r="G15" s="1">
        <f t="shared" si="9"/>
        <v>1384.2338707244458</v>
      </c>
      <c r="H15" s="1">
        <f t="shared" si="10"/>
        <v>0</v>
      </c>
      <c r="J15" s="1">
        <f>-'Initial Setup'!F29-IF('Initial Setup'!I29=0,0,'Initial Setup'!I29-('Initial Setup'!$F$8/'Initial Setup'!$F$9))</f>
        <v>-295.04574965456663</v>
      </c>
      <c r="K15" s="1">
        <f>'Initial Setup'!H29</f>
        <v>0</v>
      </c>
      <c r="L15">
        <v>1803.7214654522631</v>
      </c>
      <c r="M15" s="75">
        <f t="shared" si="11"/>
        <v>1803.7214654522631</v>
      </c>
      <c r="N15" s="75">
        <f t="shared" si="2"/>
        <v>1508.6757157976965</v>
      </c>
      <c r="O15" s="75">
        <f t="shared" si="12"/>
        <v>-12267.415987111504</v>
      </c>
      <c r="P15" s="75">
        <v>7248.9625930015645</v>
      </c>
      <c r="Q15" s="75">
        <f t="shared" si="13"/>
        <v>-5018.4533941099398</v>
      </c>
      <c r="S15" s="1">
        <v>4282.134193127682</v>
      </c>
      <c r="T15" s="1">
        <v>100</v>
      </c>
      <c r="U15" s="1">
        <v>0</v>
      </c>
      <c r="V15" s="1">
        <f t="shared" si="14"/>
        <v>4382.134193127682</v>
      </c>
      <c r="W15" s="1">
        <f t="shared" si="17"/>
        <v>36833.894308197348</v>
      </c>
      <c r="X15" s="1">
        <v>0</v>
      </c>
      <c r="Y15" s="1">
        <f t="shared" si="15"/>
        <v>0</v>
      </c>
      <c r="Z15" s="75">
        <f t="shared" si="18"/>
        <v>19000</v>
      </c>
      <c r="AA15" s="75">
        <f t="shared" si="19"/>
        <v>17833.894308197348</v>
      </c>
      <c r="AB15">
        <v>0</v>
      </c>
      <c r="AD15">
        <f t="shared" si="3"/>
        <v>2026</v>
      </c>
      <c r="AE15" s="103">
        <f>'Initial Setup'!I29</f>
        <v>1295.0457496545666</v>
      </c>
      <c r="AF15" s="103">
        <v>7248.9625930015645</v>
      </c>
      <c r="AG15" s="103">
        <f t="shared" si="16"/>
        <v>7248.9625930015645</v>
      </c>
    </row>
    <row r="16" spans="1:33" x14ac:dyDescent="0.25">
      <c r="A16">
        <f>'Initial Setup'!E30</f>
        <v>2027</v>
      </c>
      <c r="B16" s="1">
        <f t="shared" si="4"/>
        <v>35120.979152821979</v>
      </c>
      <c r="C16" s="1">
        <f t="shared" si="5"/>
        <v>31706.044864063639</v>
      </c>
      <c r="D16" s="1">
        <f t="shared" si="6"/>
        <v>0</v>
      </c>
      <c r="E16" s="1">
        <f t="shared" si="7"/>
        <v>563.41251506598485</v>
      </c>
      <c r="F16" s="1">
        <f t="shared" si="8"/>
        <v>1425.7608868461791</v>
      </c>
      <c r="G16" s="1">
        <f t="shared" si="9"/>
        <v>1425.7608868461791</v>
      </c>
      <c r="H16" s="1">
        <f t="shared" si="10"/>
        <v>0</v>
      </c>
      <c r="J16" s="1">
        <f>-'Initial Setup'!F30-IF('Initial Setup'!I30=0,0,'Initial Setup'!I30-('Initial Setup'!$F$8/'Initial Setup'!$F$9))</f>
        <v>0</v>
      </c>
      <c r="K16" s="1">
        <f>'Initial Setup'!H30</f>
        <v>0</v>
      </c>
      <c r="L16">
        <v>1821.3979358136955</v>
      </c>
      <c r="M16" s="75">
        <f t="shared" si="11"/>
        <v>1821.3979358136955</v>
      </c>
      <c r="N16" s="75">
        <f t="shared" si="2"/>
        <v>1821.3979358136955</v>
      </c>
      <c r="O16" s="75">
        <f t="shared" si="12"/>
        <v>-10446.01805129781</v>
      </c>
      <c r="P16" s="75">
        <v>9546.1804030622843</v>
      </c>
      <c r="Q16" s="75">
        <f t="shared" si="13"/>
        <v>-899.83764823552519</v>
      </c>
      <c r="S16" s="1">
        <v>4324.0991082203336</v>
      </c>
      <c r="T16" s="1">
        <v>100</v>
      </c>
      <c r="U16" s="1">
        <v>100</v>
      </c>
      <c r="V16" s="1">
        <f t="shared" si="14"/>
        <v>4524.0991082203336</v>
      </c>
      <c r="W16" s="1">
        <f t="shared" si="17"/>
        <v>41357.993416417681</v>
      </c>
      <c r="X16" s="1">
        <v>0</v>
      </c>
      <c r="Y16" s="1">
        <f t="shared" si="15"/>
        <v>0</v>
      </c>
      <c r="Z16" s="75">
        <f t="shared" si="18"/>
        <v>19000</v>
      </c>
      <c r="AA16" s="75">
        <f t="shared" si="19"/>
        <v>22357.993416417681</v>
      </c>
      <c r="AB16">
        <v>0</v>
      </c>
      <c r="AD16">
        <f t="shared" si="3"/>
        <v>2027</v>
      </c>
      <c r="AE16" s="103">
        <f>'Initial Setup'!I30</f>
        <v>0</v>
      </c>
      <c r="AF16" s="103">
        <v>9546.1804030622843</v>
      </c>
      <c r="AG16" s="103" t="str">
        <f t="shared" si="16"/>
        <v/>
      </c>
    </row>
    <row r="17" spans="1:33" x14ac:dyDescent="0.25">
      <c r="A17">
        <f>'Initial Setup'!E31</f>
        <v>2028</v>
      </c>
      <c r="B17" s="1">
        <f t="shared" si="4"/>
        <v>35846.279828464685</v>
      </c>
      <c r="C17" s="1">
        <f t="shared" si="5"/>
        <v>32340.165761344913</v>
      </c>
      <c r="D17" s="1">
        <f t="shared" si="6"/>
        <v>0</v>
      </c>
      <c r="E17" s="1">
        <f t="shared" si="7"/>
        <v>569.04664021664473</v>
      </c>
      <c r="F17" s="1">
        <f t="shared" si="8"/>
        <v>1468.5337134515646</v>
      </c>
      <c r="G17" s="1">
        <f t="shared" si="9"/>
        <v>1468.5337134515646</v>
      </c>
      <c r="H17" s="1">
        <f t="shared" si="10"/>
        <v>0</v>
      </c>
      <c r="J17" s="1">
        <f>-'Initial Setup'!F31-IF('Initial Setup'!I31=0,0,'Initial Setup'!I31-('Initial Setup'!$F$8/'Initial Setup'!$F$9))</f>
        <v>0</v>
      </c>
      <c r="K17" s="1">
        <f>'Initial Setup'!H31</f>
        <v>0</v>
      </c>
      <c r="L17">
        <v>1418.0783620544869</v>
      </c>
      <c r="M17" s="75">
        <f t="shared" si="11"/>
        <v>1418.0783620544869</v>
      </c>
      <c r="N17" s="75">
        <f t="shared" si="2"/>
        <v>1418.0783620544869</v>
      </c>
      <c r="O17" s="75">
        <f t="shared" si="12"/>
        <v>-9027.9396892433233</v>
      </c>
      <c r="P17" s="75">
        <v>11364.761161162609</v>
      </c>
      <c r="Q17" s="75">
        <f t="shared" si="13"/>
        <v>2336.8214719192856</v>
      </c>
      <c r="S17" s="1">
        <v>3524.1367324205271</v>
      </c>
      <c r="T17" s="1">
        <v>100</v>
      </c>
      <c r="U17" s="1">
        <v>0</v>
      </c>
      <c r="V17" s="1">
        <f t="shared" si="14"/>
        <v>3624.1367324205271</v>
      </c>
      <c r="W17" s="1">
        <f t="shared" si="17"/>
        <v>44982.130148838209</v>
      </c>
      <c r="X17" s="1">
        <v>0</v>
      </c>
      <c r="Y17" s="1">
        <f t="shared" si="15"/>
        <v>0</v>
      </c>
      <c r="Z17" s="75">
        <f t="shared" si="18"/>
        <v>19000</v>
      </c>
      <c r="AA17" s="75">
        <f t="shared" si="19"/>
        <v>25982.130148838209</v>
      </c>
      <c r="AB17">
        <v>0</v>
      </c>
      <c r="AD17">
        <f t="shared" si="3"/>
        <v>2028</v>
      </c>
      <c r="AE17" s="103">
        <f>'Initial Setup'!I31</f>
        <v>0</v>
      </c>
      <c r="AF17" s="103">
        <v>11364.761161162609</v>
      </c>
      <c r="AG17" s="103" t="str">
        <f t="shared" si="16"/>
        <v/>
      </c>
    </row>
    <row r="18" spans="1:33" x14ac:dyDescent="0.25">
      <c r="A18">
        <f>'Initial Setup'!E32</f>
        <v>2029</v>
      </c>
      <c r="B18" s="1">
        <f t="shared" si="4"/>
        <v>36586.885632900849</v>
      </c>
      <c r="C18" s="1">
        <f t="shared" si="5"/>
        <v>32986.969076571811</v>
      </c>
      <c r="D18" s="1">
        <f t="shared" si="6"/>
        <v>0</v>
      </c>
      <c r="E18" s="1">
        <f t="shared" si="7"/>
        <v>574.73710661881114</v>
      </c>
      <c r="F18" s="1">
        <f t="shared" si="8"/>
        <v>1512.5897248551116</v>
      </c>
      <c r="G18" s="1">
        <f t="shared" si="9"/>
        <v>1512.5897248551116</v>
      </c>
      <c r="H18" s="1">
        <f t="shared" si="10"/>
        <v>0</v>
      </c>
      <c r="J18" s="1">
        <f>-'Initial Setup'!F32-IF('Initial Setup'!I32=0,0,'Initial Setup'!I32-('Initial Setup'!$F$8/'Initial Setup'!$F$9))</f>
        <v>0</v>
      </c>
      <c r="K18" s="1">
        <f>'Initial Setup'!H32</f>
        <v>0</v>
      </c>
      <c r="L18">
        <v>1431.9755300026211</v>
      </c>
      <c r="M18" s="75">
        <f t="shared" si="11"/>
        <v>1431.9755300026211</v>
      </c>
      <c r="N18" s="75">
        <f t="shared" si="2"/>
        <v>1431.9755300026211</v>
      </c>
      <c r="O18" s="75">
        <f t="shared" si="12"/>
        <v>-7595.9641592407024</v>
      </c>
      <c r="P18" s="75">
        <v>13222.373492593819</v>
      </c>
      <c r="Q18" s="75">
        <f t="shared" si="13"/>
        <v>5626.4093333531164</v>
      </c>
      <c r="S18" s="1">
        <v>3558.6732723982486</v>
      </c>
      <c r="T18" s="1">
        <v>100</v>
      </c>
      <c r="U18" s="1">
        <v>0</v>
      </c>
      <c r="V18" s="1">
        <f t="shared" si="14"/>
        <v>3658.6732723982486</v>
      </c>
      <c r="W18" s="1">
        <f t="shared" si="17"/>
        <v>48640.803421236458</v>
      </c>
      <c r="X18" s="1">
        <v>0</v>
      </c>
      <c r="Y18" s="1">
        <f t="shared" si="15"/>
        <v>0</v>
      </c>
      <c r="Z18" s="75">
        <f t="shared" si="18"/>
        <v>19000</v>
      </c>
      <c r="AA18" s="75">
        <f t="shared" si="19"/>
        <v>29640.803421236458</v>
      </c>
      <c r="AB18">
        <v>0</v>
      </c>
      <c r="AD18">
        <f t="shared" si="3"/>
        <v>2029</v>
      </c>
      <c r="AE18" s="103">
        <f>'Initial Setup'!I32</f>
        <v>0</v>
      </c>
      <c r="AF18" s="103">
        <v>13222.373492593819</v>
      </c>
      <c r="AG18" s="103" t="str">
        <f t="shared" si="16"/>
        <v/>
      </c>
    </row>
    <row r="19" spans="1:33" x14ac:dyDescent="0.25">
      <c r="A19">
        <f>'Initial Setup'!E33</f>
        <v>2030</v>
      </c>
      <c r="B19" s="1">
        <f t="shared" si="4"/>
        <v>37343.127768989783</v>
      </c>
      <c r="C19" s="1">
        <f t="shared" si="5"/>
        <v>33646.708458103247</v>
      </c>
      <c r="D19" s="1">
        <f t="shared" si="6"/>
        <v>0</v>
      </c>
      <c r="E19" s="1">
        <f t="shared" si="7"/>
        <v>580.48447768499921</v>
      </c>
      <c r="F19" s="1">
        <f t="shared" si="8"/>
        <v>1557.9674166007651</v>
      </c>
      <c r="G19" s="1">
        <f t="shared" si="9"/>
        <v>1557.9674166007651</v>
      </c>
      <c r="H19" s="1">
        <f t="shared" si="10"/>
        <v>0</v>
      </c>
      <c r="J19" s="1">
        <f>-'Initial Setup'!F33-IF('Initial Setup'!I33=0,0,'Initial Setup'!I33-('Initial Setup'!$F$8/'Initial Setup'!$F$9))</f>
        <v>0</v>
      </c>
      <c r="K19" s="1">
        <f>'Initial Setup'!H33</f>
        <v>0</v>
      </c>
      <c r="L19">
        <v>1446.0088901966465</v>
      </c>
      <c r="M19" s="75">
        <f t="shared" si="11"/>
        <v>1446.0088901966465</v>
      </c>
      <c r="N19" s="75">
        <f t="shared" si="2"/>
        <v>1446.0088901966465</v>
      </c>
      <c r="O19" s="75">
        <f t="shared" si="12"/>
        <v>-6149.955269044056</v>
      </c>
      <c r="P19" s="75">
        <v>14411.06620661837</v>
      </c>
      <c r="Q19" s="75">
        <f t="shared" si="13"/>
        <v>8261.1109375743144</v>
      </c>
      <c r="S19" s="1">
        <v>2892.0177803932929</v>
      </c>
      <c r="T19" s="1">
        <v>0</v>
      </c>
      <c r="U19" s="1">
        <v>100</v>
      </c>
      <c r="V19" s="1">
        <f t="shared" si="14"/>
        <v>2992.0177803932929</v>
      </c>
      <c r="W19" s="1">
        <f t="shared" si="17"/>
        <v>51632.821201629748</v>
      </c>
      <c r="X19" s="1">
        <v>0</v>
      </c>
      <c r="Y19" s="1">
        <f t="shared" si="15"/>
        <v>0</v>
      </c>
      <c r="Z19" s="75">
        <f t="shared" si="18"/>
        <v>19000</v>
      </c>
      <c r="AA19" s="75">
        <f t="shared" si="19"/>
        <v>32632.821201629748</v>
      </c>
      <c r="AB19">
        <v>0</v>
      </c>
      <c r="AD19">
        <f t="shared" si="3"/>
        <v>2030</v>
      </c>
      <c r="AE19" s="103">
        <f>'Initial Setup'!I33</f>
        <v>0</v>
      </c>
      <c r="AF19" s="103">
        <v>14411.06620661837</v>
      </c>
      <c r="AG19" s="103" t="str">
        <f t="shared" si="16"/>
        <v/>
      </c>
    </row>
    <row r="20" spans="1:33" x14ac:dyDescent="0.25">
      <c r="A20">
        <f>'Initial Setup'!E34</f>
        <v>2031</v>
      </c>
      <c r="B20" s="1">
        <f t="shared" si="4"/>
        <v>38115.344827924739</v>
      </c>
      <c r="C20" s="1">
        <f t="shared" si="5"/>
        <v>34319.642627265312</v>
      </c>
      <c r="D20" s="1">
        <f t="shared" si="6"/>
        <v>0</v>
      </c>
      <c r="E20" s="1">
        <f t="shared" si="7"/>
        <v>586.28932246184922</v>
      </c>
      <c r="F20" s="1">
        <f t="shared" si="8"/>
        <v>1604.706439098788</v>
      </c>
      <c r="G20" s="1">
        <f t="shared" si="9"/>
        <v>1604.706439098788</v>
      </c>
      <c r="H20" s="1">
        <f t="shared" si="10"/>
        <v>0</v>
      </c>
      <c r="J20" s="1">
        <f>-'Initial Setup'!F34-IF('Initial Setup'!I34=0,0,'Initial Setup'!I34-('Initial Setup'!$F$8/'Initial Setup'!$F$9))</f>
        <v>0</v>
      </c>
      <c r="K20" s="1">
        <f>'Initial Setup'!H34</f>
        <v>0</v>
      </c>
      <c r="L20">
        <v>0</v>
      </c>
      <c r="M20" s="75">
        <f t="shared" si="11"/>
        <v>0</v>
      </c>
      <c r="N20" s="75">
        <f t="shared" si="2"/>
        <v>0</v>
      </c>
      <c r="O20" s="75">
        <f t="shared" si="12"/>
        <v>-6149.955269044056</v>
      </c>
      <c r="P20" s="75">
        <v>14050.176868684553</v>
      </c>
      <c r="Q20" s="75">
        <f t="shared" si="13"/>
        <v>7900.2215996404975</v>
      </c>
      <c r="S20" s="1">
        <v>0</v>
      </c>
      <c r="T20" s="1">
        <v>0</v>
      </c>
      <c r="U20" s="1">
        <v>0</v>
      </c>
      <c r="V20" s="1">
        <f t="shared" si="14"/>
        <v>0</v>
      </c>
      <c r="W20" s="1">
        <f t="shared" si="17"/>
        <v>51632.821201629748</v>
      </c>
      <c r="X20" s="1">
        <v>0</v>
      </c>
      <c r="Y20" s="1">
        <f t="shared" si="15"/>
        <v>0</v>
      </c>
      <c r="Z20" s="75">
        <f t="shared" si="18"/>
        <v>19000</v>
      </c>
      <c r="AA20" s="75">
        <f t="shared" si="19"/>
        <v>32632.821201629748</v>
      </c>
      <c r="AB20">
        <v>0</v>
      </c>
      <c r="AD20">
        <f t="shared" si="3"/>
        <v>2031</v>
      </c>
      <c r="AE20" s="103">
        <f>'Initial Setup'!I34</f>
        <v>0</v>
      </c>
      <c r="AF20" s="103">
        <v>14050.176868684553</v>
      </c>
      <c r="AG20" s="103" t="str">
        <f t="shared" si="16"/>
        <v/>
      </c>
    </row>
    <row r="21" spans="1:33" x14ac:dyDescent="0.25">
      <c r="A21">
        <f>'Initial Setup'!E35</f>
        <v>2032</v>
      </c>
      <c r="B21" s="1">
        <f t="shared" si="4"/>
        <v>38903.882960040595</v>
      </c>
      <c r="C21" s="1">
        <f t="shared" si="5"/>
        <v>35006.03547981062</v>
      </c>
      <c r="D21" s="1">
        <f t="shared" si="6"/>
        <v>0</v>
      </c>
      <c r="E21" s="1">
        <f t="shared" si="7"/>
        <v>592.15221568646768</v>
      </c>
      <c r="F21" s="1">
        <f t="shared" si="8"/>
        <v>1652.8476322717518</v>
      </c>
      <c r="G21" s="1">
        <f t="shared" si="9"/>
        <v>1652.8476322717518</v>
      </c>
      <c r="H21" s="1">
        <f t="shared" si="10"/>
        <v>0</v>
      </c>
      <c r="J21" s="1">
        <f>-'Initial Setup'!F35-IF('Initial Setup'!I35=0,0,'Initial Setup'!I35-('Initial Setup'!$F$8/'Initial Setup'!$F$9))</f>
        <v>0</v>
      </c>
      <c r="K21" s="1">
        <f>'Initial Setup'!H35</f>
        <v>0</v>
      </c>
      <c r="L21">
        <v>0</v>
      </c>
      <c r="M21" s="75">
        <f t="shared" si="11"/>
        <v>0</v>
      </c>
      <c r="N21" s="75">
        <f t="shared" si="2"/>
        <v>0</v>
      </c>
      <c r="O21" s="75">
        <f t="shared" si="12"/>
        <v>-6149.955269044056</v>
      </c>
      <c r="P21" s="75">
        <v>13685.678637371399</v>
      </c>
      <c r="Q21" s="75">
        <f t="shared" si="13"/>
        <v>7535.7233683273425</v>
      </c>
      <c r="S21" s="1">
        <v>0</v>
      </c>
      <c r="T21" s="1">
        <v>0</v>
      </c>
      <c r="U21" s="1">
        <v>0</v>
      </c>
      <c r="V21" s="1">
        <f t="shared" si="14"/>
        <v>0</v>
      </c>
      <c r="W21" s="1">
        <f t="shared" si="17"/>
        <v>51632.821201629748</v>
      </c>
      <c r="X21" s="1">
        <v>0</v>
      </c>
      <c r="Y21" s="1">
        <f t="shared" si="15"/>
        <v>0</v>
      </c>
      <c r="Z21" s="75">
        <f t="shared" si="18"/>
        <v>19000</v>
      </c>
      <c r="AA21" s="75">
        <f t="shared" si="19"/>
        <v>32632.821201629748</v>
      </c>
      <c r="AB21">
        <v>0</v>
      </c>
      <c r="AD21">
        <f t="shared" si="3"/>
        <v>2032</v>
      </c>
      <c r="AE21" s="103">
        <f>'Initial Setup'!I35</f>
        <v>0</v>
      </c>
      <c r="AF21" s="103">
        <v>13685.678637371399</v>
      </c>
      <c r="AG21" s="103" t="str">
        <f t="shared" si="16"/>
        <v/>
      </c>
    </row>
    <row r="22" spans="1:33" x14ac:dyDescent="0.25">
      <c r="A22">
        <f>'Initial Setup'!E36</f>
        <v>2033</v>
      </c>
      <c r="B22" s="1">
        <f t="shared" si="4"/>
        <v>39709.096049729982</v>
      </c>
      <c r="C22" s="1">
        <f t="shared" si="5"/>
        <v>35706.156189406836</v>
      </c>
      <c r="D22" s="1">
        <f t="shared" si="6"/>
        <v>0</v>
      </c>
      <c r="E22" s="1">
        <f t="shared" si="7"/>
        <v>598.07373784333231</v>
      </c>
      <c r="F22" s="1">
        <f t="shared" si="8"/>
        <v>1702.4330612399044</v>
      </c>
      <c r="G22" s="1">
        <f t="shared" si="9"/>
        <v>1702.4330612399044</v>
      </c>
      <c r="H22" s="1">
        <f t="shared" si="10"/>
        <v>0</v>
      </c>
      <c r="J22" s="1">
        <f>-'Initial Setup'!F36-IF('Initial Setup'!I36=0,0,'Initial Setup'!I36-('Initial Setup'!$F$8/'Initial Setup'!$F$9))</f>
        <v>0</v>
      </c>
      <c r="K22" s="1">
        <f>'Initial Setup'!H36</f>
        <v>0</v>
      </c>
      <c r="L22">
        <v>0</v>
      </c>
      <c r="M22" s="75">
        <f t="shared" si="11"/>
        <v>0</v>
      </c>
      <c r="N22" s="75">
        <f t="shared" si="2"/>
        <v>0</v>
      </c>
      <c r="O22" s="75">
        <f t="shared" si="12"/>
        <v>-6149.955269044056</v>
      </c>
      <c r="P22" s="75">
        <v>13317.535423745112</v>
      </c>
      <c r="Q22" s="75">
        <f t="shared" si="13"/>
        <v>7167.580154701056</v>
      </c>
      <c r="S22" s="1">
        <v>0</v>
      </c>
      <c r="T22" s="1">
        <v>0</v>
      </c>
      <c r="U22" s="1">
        <v>0</v>
      </c>
      <c r="V22" s="1">
        <f t="shared" si="14"/>
        <v>0</v>
      </c>
      <c r="W22" s="1">
        <f t="shared" si="17"/>
        <v>51632.821201629748</v>
      </c>
      <c r="X22" s="1">
        <v>0</v>
      </c>
      <c r="Y22" s="1">
        <f t="shared" si="15"/>
        <v>0</v>
      </c>
      <c r="Z22" s="75">
        <f t="shared" si="18"/>
        <v>19000</v>
      </c>
      <c r="AA22" s="75">
        <f t="shared" si="19"/>
        <v>32632.821201629748</v>
      </c>
      <c r="AB22">
        <v>0</v>
      </c>
      <c r="AD22">
        <f t="shared" si="3"/>
        <v>2033</v>
      </c>
      <c r="AE22" s="103">
        <f>'Initial Setup'!I36</f>
        <v>0</v>
      </c>
      <c r="AF22" s="103">
        <v>13317.535423745112</v>
      </c>
      <c r="AG22" s="103" t="str">
        <f t="shared" si="16"/>
        <v/>
      </c>
    </row>
    <row r="23" spans="1:33" x14ac:dyDescent="0.25">
      <c r="A23">
        <f>'Initial Setup'!E37</f>
        <v>2034</v>
      </c>
      <c r="B23" s="1">
        <f t="shared" si="4"/>
        <v>40531.345894570943</v>
      </c>
      <c r="C23" s="1">
        <f t="shared" si="5"/>
        <v>36420.279313194973</v>
      </c>
      <c r="D23" s="1">
        <f t="shared" si="6"/>
        <v>0</v>
      </c>
      <c r="E23" s="1">
        <f t="shared" si="7"/>
        <v>604.05447522176564</v>
      </c>
      <c r="F23" s="1">
        <f t="shared" si="8"/>
        <v>1753.5060530771016</v>
      </c>
      <c r="G23" s="1">
        <f t="shared" si="9"/>
        <v>1753.5060530771016</v>
      </c>
      <c r="H23" s="1">
        <f t="shared" si="10"/>
        <v>0</v>
      </c>
      <c r="J23" s="1">
        <f>-'Initial Setup'!F37-IF('Initial Setup'!I37=0,0,'Initial Setup'!I37-('Initial Setup'!$F$8/'Initial Setup'!$F$9))</f>
        <v>0</v>
      </c>
      <c r="K23" s="1">
        <f>'Initial Setup'!H37</f>
        <v>0</v>
      </c>
      <c r="L23">
        <v>0</v>
      </c>
      <c r="M23" s="75">
        <f t="shared" si="11"/>
        <v>0</v>
      </c>
      <c r="N23" s="75">
        <f t="shared" si="2"/>
        <v>0</v>
      </c>
      <c r="O23" s="75">
        <f t="shared" si="12"/>
        <v>-6149.955269044056</v>
      </c>
      <c r="P23" s="75">
        <v>12945.710777982564</v>
      </c>
      <c r="Q23" s="75">
        <f t="shared" si="13"/>
        <v>6795.7555089385078</v>
      </c>
      <c r="S23" s="1">
        <v>0</v>
      </c>
      <c r="T23" s="1">
        <v>0</v>
      </c>
      <c r="U23" s="1">
        <v>0</v>
      </c>
      <c r="V23" s="1">
        <f t="shared" si="14"/>
        <v>0</v>
      </c>
      <c r="W23" s="1">
        <f t="shared" si="17"/>
        <v>51632.821201629748</v>
      </c>
      <c r="X23" s="1">
        <v>0</v>
      </c>
      <c r="Y23" s="1">
        <f t="shared" si="15"/>
        <v>0</v>
      </c>
      <c r="Z23" s="75">
        <f t="shared" si="18"/>
        <v>19000</v>
      </c>
      <c r="AA23" s="75">
        <f t="shared" si="19"/>
        <v>32632.821201629748</v>
      </c>
      <c r="AB23">
        <v>0</v>
      </c>
      <c r="AD23">
        <f t="shared" si="3"/>
        <v>2034</v>
      </c>
      <c r="AE23" s="103">
        <f>'Initial Setup'!I37</f>
        <v>0</v>
      </c>
      <c r="AF23" s="103">
        <v>12945.710777982564</v>
      </c>
      <c r="AG23" s="103" t="str">
        <f t="shared" si="16"/>
        <v/>
      </c>
    </row>
    <row r="24" spans="1:33" x14ac:dyDescent="0.25">
      <c r="A24">
        <f>'Initial Setup'!E38</f>
        <v>2035</v>
      </c>
      <c r="B24" s="1">
        <f t="shared" si="4"/>
        <v>41371.002388771682</v>
      </c>
      <c r="C24" s="1">
        <f t="shared" si="5"/>
        <v>37148.684899458873</v>
      </c>
      <c r="D24" s="1">
        <f t="shared" si="6"/>
        <v>0</v>
      </c>
      <c r="E24" s="1">
        <f t="shared" si="7"/>
        <v>610.09501997398331</v>
      </c>
      <c r="F24" s="1">
        <f t="shared" si="8"/>
        <v>1806.1112346694147</v>
      </c>
      <c r="G24" s="1">
        <f t="shared" si="9"/>
        <v>1806.1112346694147</v>
      </c>
      <c r="H24" s="1">
        <f t="shared" si="10"/>
        <v>0</v>
      </c>
      <c r="J24" s="1">
        <f>-'Initial Setup'!F38-IF('Initial Setup'!I38=0,0,'Initial Setup'!I38-('Initial Setup'!$F$8/'Initial Setup'!$F$9))</f>
        <v>0</v>
      </c>
      <c r="K24" s="1">
        <f>'Initial Setup'!H38</f>
        <v>1000</v>
      </c>
      <c r="L24">
        <v>0</v>
      </c>
      <c r="M24" s="75">
        <f t="shared" si="11"/>
        <v>1000</v>
      </c>
      <c r="N24" s="75">
        <f t="shared" si="2"/>
        <v>0</v>
      </c>
      <c r="O24" s="75">
        <f t="shared" si="12"/>
        <v>-6149.955269044056</v>
      </c>
      <c r="P24" s="75">
        <v>11560.16788576239</v>
      </c>
      <c r="Q24" s="75">
        <f t="shared" si="13"/>
        <v>5410.2126167183342</v>
      </c>
      <c r="S24" s="1">
        <v>0</v>
      </c>
      <c r="T24" s="1">
        <v>0</v>
      </c>
      <c r="U24" s="1">
        <v>0</v>
      </c>
      <c r="V24" s="1">
        <f t="shared" si="14"/>
        <v>0</v>
      </c>
      <c r="W24" s="1">
        <f t="shared" si="17"/>
        <v>51632.821201629748</v>
      </c>
      <c r="X24" s="1">
        <v>0</v>
      </c>
      <c r="Y24" s="1">
        <f t="shared" si="15"/>
        <v>0</v>
      </c>
      <c r="Z24" s="75">
        <f t="shared" si="18"/>
        <v>19000</v>
      </c>
      <c r="AA24" s="75">
        <f t="shared" si="19"/>
        <v>32632.821201629748</v>
      </c>
      <c r="AB24">
        <v>0</v>
      </c>
      <c r="AD24">
        <f t="shared" si="3"/>
        <v>2035</v>
      </c>
      <c r="AE24" s="103">
        <f>'Initial Setup'!I38</f>
        <v>0</v>
      </c>
      <c r="AF24" s="103">
        <v>11560.16788576239</v>
      </c>
      <c r="AG24" s="103" t="str">
        <f t="shared" si="16"/>
        <v/>
      </c>
    </row>
    <row r="25" spans="1:33" x14ac:dyDescent="0.25">
      <c r="J25" s="1"/>
    </row>
    <row r="27" spans="1:33" x14ac:dyDescent="0.25">
      <c r="B27" t="s">
        <v>89</v>
      </c>
    </row>
    <row r="28" spans="1:33" x14ac:dyDescent="0.25">
      <c r="B28">
        <f>'Cash Flow - Each Project'!E3</f>
        <v>2016</v>
      </c>
      <c r="C28">
        <f>'Cash Flow - Each Project'!F3</f>
        <v>2017</v>
      </c>
      <c r="D28">
        <f>'Cash Flow - Each Project'!G3</f>
        <v>2018</v>
      </c>
      <c r="E28">
        <f>'Cash Flow - Each Project'!H3</f>
        <v>2019</v>
      </c>
      <c r="F28">
        <f>'Cash Flow - Each Project'!I3</f>
        <v>2020</v>
      </c>
      <c r="G28">
        <f>'Cash Flow - Each Project'!J3</f>
        <v>2021</v>
      </c>
      <c r="H28">
        <f>'Cash Flow - Each Project'!K3</f>
        <v>2022</v>
      </c>
      <c r="I28">
        <f>'Cash Flow - Each Project'!L3</f>
        <v>2023</v>
      </c>
      <c r="J28">
        <f>'Cash Flow - Each Project'!M3</f>
        <v>2024</v>
      </c>
      <c r="K28">
        <f>'Cash Flow - Each Project'!N3</f>
        <v>2025</v>
      </c>
      <c r="L28">
        <f>'Cash Flow - Each Project'!O3</f>
        <v>2026</v>
      </c>
      <c r="M28">
        <f>'Cash Flow - Each Project'!P3</f>
        <v>2027</v>
      </c>
      <c r="N28">
        <f>'Cash Flow - Each Project'!Q3</f>
        <v>2028</v>
      </c>
      <c r="O28">
        <f>'Cash Flow - Each Project'!R3</f>
        <v>2029</v>
      </c>
      <c r="P28">
        <f>'Cash Flow - Each Project'!S3</f>
        <v>2030</v>
      </c>
      <c r="Q28">
        <f>'Cash Flow - Each Project'!T3</f>
        <v>2031</v>
      </c>
      <c r="R28">
        <f>'Cash Flow - Each Project'!U3</f>
        <v>2032</v>
      </c>
      <c r="S28">
        <f>'Cash Flow - Each Project'!V3</f>
        <v>2033</v>
      </c>
      <c r="T28">
        <f>'Cash Flow - Each Project'!W3</f>
        <v>2034</v>
      </c>
      <c r="U28">
        <f>'Cash Flow - Each Project'!X3</f>
        <v>2035</v>
      </c>
    </row>
    <row r="29" spans="1:33" x14ac:dyDescent="0.25">
      <c r="A29">
        <f>IF(Projects!G5="","",Projects!F5)</f>
        <v>1</v>
      </c>
      <c r="B29" s="2">
        <f>IF(AND(B28&gt;=Projects!$I5,B28&lt;=Projects!$W5),'Cash Flow - Each Project'!E19,#N/A)</f>
        <v>-11288</v>
      </c>
      <c r="C29" s="2">
        <f>IF(AND(C28&gt;=Projects!$I5,C28&lt;=Projects!$W5),'Cash Flow - Each Project'!F19,#N/A)</f>
        <v>-10570.002399999999</v>
      </c>
      <c r="D29" s="2">
        <f>IF(AND(D28&gt;=Projects!$I5,D28&lt;=Projects!$W5),'Cash Flow - Each Project'!G19,#N/A)</f>
        <v>-9845.9484235199998</v>
      </c>
      <c r="E29" s="2">
        <f>IF(AND(E28&gt;=Projects!$I5,E28&lt;=Projects!$W5),'Cash Flow - Each Project'!H19,#N/A)</f>
        <v>-9115.7787180704963</v>
      </c>
      <c r="F29" s="2">
        <f>IF(AND(F28&gt;=Projects!$I5,F28&lt;=Projects!$W5),'Cash Flow - Each Project'!I19,#N/A)</f>
        <v>-8379.433349507588</v>
      </c>
      <c r="G29" s="2">
        <f>IF(AND(G28&gt;=Projects!$I5,G28&lt;=Projects!$W5),'Cash Flow - Each Project'!J19,#N/A)</f>
        <v>-7636.8517963327622</v>
      </c>
      <c r="H29" s="2">
        <f>IF(AND(H28&gt;=Projects!$I5,H28&lt;=Projects!$W5),'Cash Flow - Each Project'!K19,#N/A)</f>
        <v>-6887.972943936823</v>
      </c>
      <c r="I29" s="2">
        <f>IF(AND(I28&gt;=Projects!$I5,I28&lt;=Projects!$W5),'Cash Flow - Each Project'!L19,#N/A)</f>
        <v>-6132.7350787874038</v>
      </c>
      <c r="J29" s="2">
        <f>IF(AND(J28&gt;=Projects!$I5,J28&lt;=Projects!$W5),'Cash Flow - Each Project'!M19,#N/A)</f>
        <v>-5371.0758825595203</v>
      </c>
      <c r="K29" s="2">
        <f>IF(AND(K28&gt;=Projects!$I5,K28&lt;=Projects!$W5),'Cash Flow - Each Project'!N19,#N/A)</f>
        <v>-4602.9324262086038</v>
      </c>
      <c r="L29" s="2">
        <f>IF(AND(L28&gt;=Projects!$I5,L28&lt;=Projects!$W5),'Cash Flow - Each Project'!O19,#N/A)</f>
        <v>-3828.2411639854481</v>
      </c>
      <c r="M29" s="2">
        <f>IF(AND(M28&gt;=Projects!$I5,M28&lt;=Projects!$W5),'Cash Flow - Each Project'!P19,#N/A)</f>
        <v>-3046.9379273925056</v>
      </c>
      <c r="N29" s="2">
        <f>IF(AND(N28&gt;=Projects!$I5,N28&lt;=Projects!$W5),'Cash Flow - Each Project'!Q19,#N/A)</f>
        <v>-2258.9579190809523</v>
      </c>
      <c r="O29" s="2">
        <f>IF(AND(O28&gt;=Projects!$I5,O28&lt;=Projects!$W5),'Cash Flow - Each Project'!R19,#N/A)</f>
        <v>-1464.2357066879458</v>
      </c>
      <c r="P29" s="2" t="e">
        <f>IF(AND(P28&gt;=Projects!$I5,P28&lt;=Projects!$W5),'Cash Flow - Each Project'!S19,#N/A)</f>
        <v>#N/A</v>
      </c>
      <c r="Q29" s="2" t="e">
        <f>IF(AND(Q28&gt;=Projects!$I5,Q28&lt;=Projects!$W5),'Cash Flow - Each Project'!T19,#N/A)</f>
        <v>#N/A</v>
      </c>
      <c r="R29" s="2" t="e">
        <f>IF(AND(R28&gt;=Projects!$I5,R28&lt;=Projects!$W5),'Cash Flow - Each Project'!U19,#N/A)</f>
        <v>#N/A</v>
      </c>
      <c r="S29" s="2" t="e">
        <f>IF(AND(S28&gt;=Projects!$I5,S28&lt;=Projects!$W5),'Cash Flow - Each Project'!V19,#N/A)</f>
        <v>#N/A</v>
      </c>
      <c r="T29" s="2" t="e">
        <f>IF(AND(T28&gt;=Projects!$I5,T28&lt;=Projects!$W5),'Cash Flow - Each Project'!W19,#N/A)</f>
        <v>#N/A</v>
      </c>
      <c r="U29" s="2" t="e">
        <f>IF(AND(U28&gt;=Projects!$I5,U28&lt;=Projects!$W5),'Cash Flow - Each Project'!X19,#N/A)</f>
        <v>#N/A</v>
      </c>
    </row>
    <row r="30" spans="1:33" x14ac:dyDescent="0.25">
      <c r="A30">
        <f>IF(Projects!G6="","",Projects!F6)</f>
        <v>2</v>
      </c>
      <c r="B30" s="2" t="e">
        <f>IF(AND(B$28&gt;=Projects!$I6,B$28&lt;=Projects!$W6),'Cash Flow - Each Project'!E34,#N/A)</f>
        <v>#N/A</v>
      </c>
      <c r="C30" s="2" t="e">
        <f>IF(AND(C$28&gt;=Projects!$I6,C$28&lt;=Projects!$W6),'Cash Flow - Each Project'!F34,#N/A)</f>
        <v>#N/A</v>
      </c>
      <c r="D30" s="2">
        <f>IF(AND(D$28&gt;=Projects!$I6,D$28&lt;=Projects!$W6),'Cash Flow - Each Project'!G34,#N/A)</f>
        <v>-4235.9302399999997</v>
      </c>
      <c r="E30" s="2">
        <f>IF(AND(E$28&gt;=Projects!$I6,E$28&lt;=Projects!$W6),'Cash Flow - Each Project'!H34,#N/A)</f>
        <v>-3464.3725963519996</v>
      </c>
      <c r="F30" s="2">
        <f>IF(AND(F$28&gt;=Projects!$I6,F$28&lt;=Projects!$W6),'Cash Flow - Each Project'!I34,#N/A)</f>
        <v>-2685.2536877962493</v>
      </c>
      <c r="G30" s="2">
        <f>IF(AND(G$28&gt;=Projects!$I6,G$28&lt;=Projects!$W6),'Cash Flow - Each Project'!J34,#N/A)</f>
        <v>-1898.4994139366527</v>
      </c>
      <c r="H30" s="2">
        <f>IF(AND(H$28&gt;=Projects!$I6,H$28&lt;=Projects!$W6),'Cash Flow - Each Project'!K34,#N/A)</f>
        <v>-1104.0349481932321</v>
      </c>
      <c r="I30" s="2">
        <f>IF(AND(I$28&gt;=Projects!$I6,I$28&lt;=Projects!$W6),'Cash Flow - Each Project'!L34,#N/A)</f>
        <v>-301.7847306855258</v>
      </c>
      <c r="J30" s="2">
        <f>IF(AND(J$28&gt;=Projects!$I6,J$28&lt;=Projects!$W6),'Cash Flow - Each Project'!M34,#N/A)</f>
        <v>103.27140413411507</v>
      </c>
      <c r="K30" s="2">
        <f>IF(AND(K$28&gt;=Projects!$I6,K$28&lt;=Projects!$W6),'Cash Flow - Each Project'!N34,#N/A)</f>
        <v>512.29708907498843</v>
      </c>
      <c r="L30" s="2">
        <f>IF(AND(L$28&gt;=Projects!$I6,L$28&lt;=Projects!$W6),'Cash Flow - Each Project'!O34,#N/A)</f>
        <v>925.33122572828233</v>
      </c>
      <c r="M30" s="2">
        <f>IF(AND(M$28&gt;=Projects!$I6,M$28&lt;=Projects!$W6),'Cash Flow - Each Project'!P34,#N/A)</f>
        <v>1442.4130969207786</v>
      </c>
      <c r="N30" s="2" t="e">
        <f>IF(AND(N$28&gt;=Projects!$I6,N$28&lt;=Projects!$W6),'Cash Flow - Each Project'!Q34,#N/A)</f>
        <v>#N/A</v>
      </c>
      <c r="O30" s="2" t="e">
        <f>IF(AND(O$28&gt;=Projects!$I6,O$28&lt;=Projects!$W6),'Cash Flow - Each Project'!R34,#N/A)</f>
        <v>#N/A</v>
      </c>
      <c r="P30" s="2" t="e">
        <f>IF(AND(P$28&gt;=Projects!$I6,P$28&lt;=Projects!$W6),'Cash Flow - Each Project'!S34,#N/A)</f>
        <v>#N/A</v>
      </c>
      <c r="Q30" s="2" t="e">
        <f>IF(AND(Q$28&gt;=Projects!$I6,Q$28&lt;=Projects!$W6),'Cash Flow - Each Project'!T34,#N/A)</f>
        <v>#N/A</v>
      </c>
      <c r="R30" s="2" t="e">
        <f>IF(AND(R$28&gt;=Projects!$I6,R$28&lt;=Projects!$W6),'Cash Flow - Each Project'!U34,#N/A)</f>
        <v>#N/A</v>
      </c>
      <c r="S30" s="2" t="e">
        <f>IF(AND(S$28&gt;=Projects!$I6,S$28&lt;=Projects!$W6),'Cash Flow - Each Project'!V34,#N/A)</f>
        <v>#N/A</v>
      </c>
      <c r="T30" s="2" t="e">
        <f>IF(AND(T$28&gt;=Projects!$I6,T$28&lt;=Projects!$W6),'Cash Flow - Each Project'!W34,#N/A)</f>
        <v>#N/A</v>
      </c>
      <c r="U30" s="2" t="e">
        <f>IF(AND(U$28&gt;=Projects!$I6,U$28&lt;=Projects!$W6),'Cash Flow - Each Project'!X34,#N/A)</f>
        <v>#N/A</v>
      </c>
    </row>
    <row r="31" spans="1:33" x14ac:dyDescent="0.25">
      <c r="A31">
        <f>IF(Projects!G7="","",Projects!F7)</f>
        <v>3</v>
      </c>
      <c r="B31" s="2" t="e">
        <f>IF(AND(B28&gt;=Projects!$I7,B28&lt;=Projects!$W7),'Cash Flow - Each Project'!E49,#N/A)</f>
        <v>#N/A</v>
      </c>
      <c r="C31" s="2" t="e">
        <f>IF(AND(C28&gt;=Projects!$I7,C28&lt;=Projects!$W7),'Cash Flow - Each Project'!F49,#N/A)</f>
        <v>#N/A</v>
      </c>
      <c r="D31" s="2" t="e">
        <f>IF(AND(D28&gt;=Projects!$I7,D28&lt;=Projects!$W7),'Cash Flow - Each Project'!G49,#N/A)</f>
        <v>#N/A</v>
      </c>
      <c r="E31" s="2">
        <f>IF(AND(E28&gt;=Projects!$I7,E28&lt;=Projects!$W7),'Cash Flow - Each Project'!H49,#N/A)</f>
        <v>597.83718399999998</v>
      </c>
      <c r="F31" s="2">
        <f>IF(AND(F28&gt;=Projects!$I7,F28&lt;=Projects!$W7),'Cash Flow - Each Project'!I49,#N/A)</f>
        <v>1909.4851782016003</v>
      </c>
      <c r="G31" s="2">
        <f>IF(AND(G28&gt;=Projects!$I7,G28&lt;=Projects!$W7),'Cash Flow - Each Project'!J49,#N/A)</f>
        <v>3233.9873227463763</v>
      </c>
      <c r="H31" s="2">
        <f>IF(AND(H28&gt;=Projects!$I7,H28&lt;=Projects!$W7),'Cash Flow - Each Project'!K49,#N/A)</f>
        <v>4571.4695883076911</v>
      </c>
      <c r="I31" s="2">
        <f>IF(AND(I28&gt;=Projects!$I7,I28&lt;=Projects!$W7),'Cash Flow - Each Project'!L49,#N/A)</f>
        <v>5922.0591800715065</v>
      </c>
      <c r="J31" s="2">
        <f>IF(AND(J28&gt;=Projects!$I7,J28&lt;=Projects!$W7),'Cash Flow - Each Project'!M49,#N/A)</f>
        <v>7285.8845498346072</v>
      </c>
      <c r="K31" s="2">
        <f>IF(AND(K28&gt;=Projects!$I7,K28&lt;=Projects!$W7),'Cash Flow - Each Project'!N49,#N/A)</f>
        <v>8663.0754082213862</v>
      </c>
      <c r="L31" s="2">
        <f>IF(AND(L28&gt;=Projects!$I7,L28&lt;=Projects!$W7),'Cash Flow - Each Project'!O49,#N/A)</f>
        <v>10053.762737020355</v>
      </c>
      <c r="M31" s="2">
        <f>IF(AND(M28&gt;=Projects!$I7,M28&lt;=Projects!$W7),'Cash Flow - Each Project'!P49,#N/A)</f>
        <v>11458.078801641555</v>
      </c>
      <c r="N31" s="2">
        <f>IF(AND(N28&gt;=Projects!$I7,N28&lt;=Projects!$W7),'Cash Flow - Each Project'!Q49,#N/A)</f>
        <v>12876.157163696042</v>
      </c>
      <c r="O31" s="2">
        <f>IF(AND(O28&gt;=Projects!$I7,O28&lt;=Projects!$W7),'Cash Flow - Each Project'!R49,#N/A)</f>
        <v>14308.132693698662</v>
      </c>
      <c r="P31" s="2">
        <f>IF(AND(P28&gt;=Projects!$I7,P28&lt;=Projects!$W7),'Cash Flow - Each Project'!S49,#N/A)</f>
        <v>15854.141583895309</v>
      </c>
      <c r="Q31" s="2" t="e">
        <f>IF(AND(Q28&gt;=Projects!$I7,Q28&lt;=Projects!$W7),'Cash Flow - Each Project'!T49,#N/A)</f>
        <v>#N/A</v>
      </c>
      <c r="R31" s="2" t="e">
        <f>IF(AND(R28&gt;=Projects!$I7,R28&lt;=Projects!$W7),'Cash Flow - Each Project'!U49,#N/A)</f>
        <v>#N/A</v>
      </c>
      <c r="S31" s="2" t="e">
        <f>IF(AND(S28&gt;=Projects!$I7,S28&lt;=Projects!$W7),'Cash Flow - Each Project'!V49,#N/A)</f>
        <v>#N/A</v>
      </c>
      <c r="T31" s="2" t="e">
        <f>IF(AND(T28&gt;=Projects!$I7,T28&lt;=Projects!$W7),'Cash Flow - Each Project'!W49,#N/A)</f>
        <v>#N/A</v>
      </c>
      <c r="U31" s="2" t="e">
        <f>IF(AND(U28&gt;=Projects!$I7,U28&lt;=Projects!$W7),'Cash Flow - Each Project'!X49,#N/A)</f>
        <v>#N/A</v>
      </c>
    </row>
    <row r="32" spans="1:33" x14ac:dyDescent="0.25">
      <c r="A32" t="str">
        <f>IF(Projects!G8="","",Projects!F8)</f>
        <v/>
      </c>
      <c r="B32" s="2" t="e">
        <f>IF(AND(B$28&gt;=Projects!$I8,B$28&lt;=Projects!$W8),'Cash Flow - Each Project'!E64,#N/A)</f>
        <v>#N/A</v>
      </c>
      <c r="C32" s="2" t="e">
        <f>IF(AND(C$28&gt;=Projects!$I8,C$28&lt;=Projects!$W8),'Cash Flow - Each Project'!F64,#N/A)</f>
        <v>#N/A</v>
      </c>
      <c r="D32" s="2" t="e">
        <f>IF(AND(D$28&gt;=Projects!$I8,D$28&lt;=Projects!$W8),'Cash Flow - Each Project'!G64,#N/A)</f>
        <v>#N/A</v>
      </c>
      <c r="E32" s="2" t="e">
        <f>IF(AND(E$28&gt;=Projects!$I8,E$28&lt;=Projects!$W8),'Cash Flow - Each Project'!H64,#N/A)</f>
        <v>#N/A</v>
      </c>
      <c r="F32" s="2" t="e">
        <f>IF(AND(F$28&gt;=Projects!$I8,F$28&lt;=Projects!$W8),'Cash Flow - Each Project'!I64,#N/A)</f>
        <v>#N/A</v>
      </c>
      <c r="G32" s="2" t="e">
        <f>IF(AND(G$28&gt;=Projects!$I8,G$28&lt;=Projects!$W8),'Cash Flow - Each Project'!J64,#N/A)</f>
        <v>#N/A</v>
      </c>
      <c r="H32" s="2" t="e">
        <f>IF(AND(H$28&gt;=Projects!$I8,H$28&lt;=Projects!$W8),'Cash Flow - Each Project'!K64,#N/A)</f>
        <v>#N/A</v>
      </c>
      <c r="I32" s="2" t="e">
        <f>IF(AND(I$28&gt;=Projects!$I8,I$28&lt;=Projects!$W8),'Cash Flow - Each Project'!L64,#N/A)</f>
        <v>#N/A</v>
      </c>
      <c r="J32" s="2" t="e">
        <f>IF(AND(J$28&gt;=Projects!$I8,J$28&lt;=Projects!$W8),'Cash Flow - Each Project'!M64,#N/A)</f>
        <v>#N/A</v>
      </c>
      <c r="K32" s="2" t="e">
        <f>IF(AND(K$28&gt;=Projects!$I8,K$28&lt;=Projects!$W8),'Cash Flow - Each Project'!N64,#N/A)</f>
        <v>#N/A</v>
      </c>
      <c r="L32" s="2" t="e">
        <f>IF(AND(L$28&gt;=Projects!$I8,L$28&lt;=Projects!$W8),'Cash Flow - Each Project'!O64,#N/A)</f>
        <v>#N/A</v>
      </c>
      <c r="M32" s="2" t="e">
        <f>IF(AND(M$28&gt;=Projects!$I8,M$28&lt;=Projects!$W8),'Cash Flow - Each Project'!P64,#N/A)</f>
        <v>#N/A</v>
      </c>
      <c r="N32" s="2" t="e">
        <f>IF(AND(N$28&gt;=Projects!$I8,N$28&lt;=Projects!$W8),'Cash Flow - Each Project'!Q64,#N/A)</f>
        <v>#N/A</v>
      </c>
      <c r="O32" s="2" t="e">
        <f>IF(AND(O$28&gt;=Projects!$I8,O$28&lt;=Projects!$W8),'Cash Flow - Each Project'!R64,#N/A)</f>
        <v>#N/A</v>
      </c>
      <c r="P32" s="2" t="e">
        <f>IF(AND(P$28&gt;=Projects!$I8,P$28&lt;=Projects!$W8),'Cash Flow - Each Project'!S64,#N/A)</f>
        <v>#N/A</v>
      </c>
      <c r="Q32" s="2" t="e">
        <f>IF(AND(Q$28&gt;=Projects!$I8,Q$28&lt;=Projects!$W8),'Cash Flow - Each Project'!T64,#N/A)</f>
        <v>#N/A</v>
      </c>
      <c r="R32" s="2" t="e">
        <f>IF(AND(R$28&gt;=Projects!$I8,R$28&lt;=Projects!$W8),'Cash Flow - Each Project'!U64,#N/A)</f>
        <v>#N/A</v>
      </c>
      <c r="S32" s="2" t="e">
        <f>IF(AND(S$28&gt;=Projects!$I8,S$28&lt;=Projects!$W8),'Cash Flow - Each Project'!V64,#N/A)</f>
        <v>#N/A</v>
      </c>
      <c r="T32" s="2" t="e">
        <f>IF(AND(T$28&gt;=Projects!$I8,T$28&lt;=Projects!$W8),'Cash Flow - Each Project'!W64,#N/A)</f>
        <v>#N/A</v>
      </c>
      <c r="U32" s="2" t="e">
        <f>IF(AND(U$28&gt;=Projects!$I8,U$28&lt;=Projects!$W8),'Cash Flow - Each Project'!X64,#N/A)</f>
        <v>#N/A</v>
      </c>
    </row>
    <row r="33" spans="1:21" x14ac:dyDescent="0.25">
      <c r="A33" t="str">
        <f>IF(Projects!G9="","",Projects!F9)</f>
        <v/>
      </c>
      <c r="B33" s="2" t="e">
        <f>IF(AND(B28&gt;=Projects!$I9,B28&lt;=Projects!$W9),'Cash Flow - Each Project'!E79,#N/A)</f>
        <v>#N/A</v>
      </c>
      <c r="C33" s="2" t="e">
        <f>IF(AND(C28&gt;=Projects!$I9,C28&lt;=Projects!$W9),'Cash Flow - Each Project'!F79,#N/A)</f>
        <v>#N/A</v>
      </c>
      <c r="D33" s="2" t="e">
        <f>IF(AND(D28&gt;=Projects!$I9,D28&lt;=Projects!$W9),'Cash Flow - Each Project'!G79,#N/A)</f>
        <v>#N/A</v>
      </c>
      <c r="E33" s="2" t="e">
        <f>IF(AND(E28&gt;=Projects!$I9,E28&lt;=Projects!$W9),'Cash Flow - Each Project'!H79,#N/A)</f>
        <v>#N/A</v>
      </c>
      <c r="F33" s="2" t="e">
        <f>IF(AND(F28&gt;=Projects!$I9,F28&lt;=Projects!$W9),'Cash Flow - Each Project'!I79,#N/A)</f>
        <v>#N/A</v>
      </c>
      <c r="G33" s="2" t="e">
        <f>IF(AND(G28&gt;=Projects!$I9,G28&lt;=Projects!$W9),'Cash Flow - Each Project'!J79,#N/A)</f>
        <v>#N/A</v>
      </c>
      <c r="H33" s="2" t="e">
        <f>IF(AND(H28&gt;=Projects!$I9,H28&lt;=Projects!$W9),'Cash Flow - Each Project'!K79,#N/A)</f>
        <v>#N/A</v>
      </c>
      <c r="I33" s="2" t="e">
        <f>IF(AND(I28&gt;=Projects!$I9,I28&lt;=Projects!$W9),'Cash Flow - Each Project'!L79,#N/A)</f>
        <v>#N/A</v>
      </c>
      <c r="J33" s="2" t="e">
        <f>IF(AND(J28&gt;=Projects!$I9,J28&lt;=Projects!$W9),'Cash Flow - Each Project'!M79,#N/A)</f>
        <v>#N/A</v>
      </c>
      <c r="K33" s="2" t="e">
        <f>IF(AND(K28&gt;=Projects!$I9,K28&lt;=Projects!$W9),'Cash Flow - Each Project'!N79,#N/A)</f>
        <v>#N/A</v>
      </c>
      <c r="L33" s="2" t="e">
        <f>IF(AND(L28&gt;=Projects!$I9,L28&lt;=Projects!$W9),'Cash Flow - Each Project'!O79,#N/A)</f>
        <v>#N/A</v>
      </c>
      <c r="M33" s="2" t="e">
        <f>IF(AND(M28&gt;=Projects!$I9,M28&lt;=Projects!$W9),'Cash Flow - Each Project'!P79,#N/A)</f>
        <v>#N/A</v>
      </c>
      <c r="N33" s="2" t="e">
        <f>IF(AND(N28&gt;=Projects!$I9,N28&lt;=Projects!$W9),'Cash Flow - Each Project'!Q79,#N/A)</f>
        <v>#N/A</v>
      </c>
      <c r="O33" s="2" t="e">
        <f>IF(AND(O28&gt;=Projects!$I9,O28&lt;=Projects!$W9),'Cash Flow - Each Project'!R79,#N/A)</f>
        <v>#N/A</v>
      </c>
      <c r="P33" s="2" t="e">
        <f>IF(AND(P28&gt;=Projects!$I9,P28&lt;=Projects!$W9),'Cash Flow - Each Project'!S79,#N/A)</f>
        <v>#N/A</v>
      </c>
      <c r="Q33" s="2" t="e">
        <f>IF(AND(Q28&gt;=Projects!$I9,Q28&lt;=Projects!$W9),'Cash Flow - Each Project'!T79,#N/A)</f>
        <v>#N/A</v>
      </c>
      <c r="R33" s="2" t="e">
        <f>IF(AND(R28&gt;=Projects!$I9,R28&lt;=Projects!$W9),'Cash Flow - Each Project'!U79,#N/A)</f>
        <v>#N/A</v>
      </c>
      <c r="S33" s="2" t="e">
        <f>IF(AND(S28&gt;=Projects!$I9,S28&lt;=Projects!$W9),'Cash Flow - Each Project'!V79,#N/A)</f>
        <v>#N/A</v>
      </c>
      <c r="T33" s="2" t="e">
        <f>IF(AND(T28&gt;=Projects!$I9,T28&lt;=Projects!$W9),'Cash Flow - Each Project'!W79,#N/A)</f>
        <v>#N/A</v>
      </c>
      <c r="U33" s="2" t="e">
        <f>IF(AND(U28&gt;=Projects!$I9,U28&lt;=Projects!$W9),'Cash Flow - Each Project'!X79,#N/A)</f>
        <v>#N/A</v>
      </c>
    </row>
    <row r="34" spans="1:21" x14ac:dyDescent="0.25">
      <c r="A34" t="str">
        <f>IF(Projects!G10="","",Projects!F10)</f>
        <v/>
      </c>
      <c r="B34" s="2" t="e">
        <f>IF(AND(B$28&gt;=Projects!$I10,B$28&lt;=Projects!$W10),'Cash Flow - Each Project'!E94,#N/A)</f>
        <v>#N/A</v>
      </c>
      <c r="C34" s="2" t="e">
        <f>IF(AND(C$28&gt;=Projects!$I10,C$28&lt;=Projects!$W10),'Cash Flow - Each Project'!F94,#N/A)</f>
        <v>#N/A</v>
      </c>
      <c r="D34" s="2" t="e">
        <f>IF(AND(D$28&gt;=Projects!$I10,D$28&lt;=Projects!$W10),'Cash Flow - Each Project'!G94,#N/A)</f>
        <v>#N/A</v>
      </c>
      <c r="E34" s="2" t="e">
        <f>IF(AND(E$28&gt;=Projects!$I10,E$28&lt;=Projects!$W10),'Cash Flow - Each Project'!H94,#N/A)</f>
        <v>#N/A</v>
      </c>
      <c r="F34" s="2" t="e">
        <f>IF(AND(F$28&gt;=Projects!$I10,F$28&lt;=Projects!$W10),'Cash Flow - Each Project'!I94,#N/A)</f>
        <v>#N/A</v>
      </c>
      <c r="G34" s="2" t="e">
        <f>IF(AND(G$28&gt;=Projects!$I10,G$28&lt;=Projects!$W10),'Cash Flow - Each Project'!J94,#N/A)</f>
        <v>#N/A</v>
      </c>
      <c r="H34" s="2" t="e">
        <f>IF(AND(H$28&gt;=Projects!$I10,H$28&lt;=Projects!$W10),'Cash Flow - Each Project'!K94,#N/A)</f>
        <v>#N/A</v>
      </c>
      <c r="I34" s="2" t="e">
        <f>IF(AND(I$28&gt;=Projects!$I10,I$28&lt;=Projects!$W10),'Cash Flow - Each Project'!L94,#N/A)</f>
        <v>#N/A</v>
      </c>
      <c r="J34" s="2" t="e">
        <f>IF(AND(J$28&gt;=Projects!$I10,J$28&lt;=Projects!$W10),'Cash Flow - Each Project'!M94,#N/A)</f>
        <v>#N/A</v>
      </c>
      <c r="K34" s="2" t="e">
        <f>IF(AND(K$28&gt;=Projects!$I10,K$28&lt;=Projects!$W10),'Cash Flow - Each Project'!N94,#N/A)</f>
        <v>#N/A</v>
      </c>
      <c r="L34" s="2" t="e">
        <f>IF(AND(L$28&gt;=Projects!$I10,L$28&lt;=Projects!$W10),'Cash Flow - Each Project'!O94,#N/A)</f>
        <v>#N/A</v>
      </c>
      <c r="M34" s="2" t="e">
        <f>IF(AND(M$28&gt;=Projects!$I10,M$28&lt;=Projects!$W10),'Cash Flow - Each Project'!P94,#N/A)</f>
        <v>#N/A</v>
      </c>
      <c r="N34" s="2" t="e">
        <f>IF(AND(N$28&gt;=Projects!$I10,N$28&lt;=Projects!$W10),'Cash Flow - Each Project'!Q94,#N/A)</f>
        <v>#N/A</v>
      </c>
      <c r="O34" s="2" t="e">
        <f>IF(AND(O$28&gt;=Projects!$I10,O$28&lt;=Projects!$W10),'Cash Flow - Each Project'!R94,#N/A)</f>
        <v>#N/A</v>
      </c>
      <c r="P34" s="2" t="e">
        <f>IF(AND(P$28&gt;=Projects!$I10,P$28&lt;=Projects!$W10),'Cash Flow - Each Project'!S94,#N/A)</f>
        <v>#N/A</v>
      </c>
      <c r="Q34" s="2" t="e">
        <f>IF(AND(Q$28&gt;=Projects!$I10,Q$28&lt;=Projects!$W10),'Cash Flow - Each Project'!T94,#N/A)</f>
        <v>#N/A</v>
      </c>
      <c r="R34" s="2" t="e">
        <f>IF(AND(R$28&gt;=Projects!$I10,R$28&lt;=Projects!$W10),'Cash Flow - Each Project'!U94,#N/A)</f>
        <v>#N/A</v>
      </c>
      <c r="S34" s="2" t="e">
        <f>IF(AND(S$28&gt;=Projects!$I10,S$28&lt;=Projects!$W10),'Cash Flow - Each Project'!V94,#N/A)</f>
        <v>#N/A</v>
      </c>
      <c r="T34" s="2" t="e">
        <f>IF(AND(T$28&gt;=Projects!$I10,T$28&lt;=Projects!$W10),'Cash Flow - Each Project'!W94,#N/A)</f>
        <v>#N/A</v>
      </c>
      <c r="U34" s="2" t="e">
        <f>IF(AND(U$28&gt;=Projects!$I10,U$28&lt;=Projects!$W10),'Cash Flow - Each Project'!X94,#N/A)</f>
        <v>#N/A</v>
      </c>
    </row>
    <row r="35" spans="1:21" x14ac:dyDescent="0.25">
      <c r="A35" t="str">
        <f>IF(Projects!G11="","",Projects!F11)</f>
        <v/>
      </c>
      <c r="B35" s="2" t="e">
        <f>IF(AND(B28&gt;=Projects!$I11,B28&lt;=Projects!$W11),'Cash Flow - Each Project'!E109,#N/A)</f>
        <v>#N/A</v>
      </c>
      <c r="C35" s="2" t="e">
        <f>IF(AND(C28&gt;=Projects!$I11,C28&lt;=Projects!$W11),'Cash Flow - Each Project'!F109,#N/A)</f>
        <v>#N/A</v>
      </c>
      <c r="D35" s="2" t="e">
        <f>IF(AND(D28&gt;=Projects!$I11,D28&lt;=Projects!$W11),'Cash Flow - Each Project'!G109,#N/A)</f>
        <v>#N/A</v>
      </c>
      <c r="E35" s="2" t="e">
        <f>IF(AND(E28&gt;=Projects!$I11,E28&lt;=Projects!$W11),'Cash Flow - Each Project'!H109,#N/A)</f>
        <v>#N/A</v>
      </c>
      <c r="F35" s="2" t="e">
        <f>IF(AND(F28&gt;=Projects!$I11,F28&lt;=Projects!$W11),'Cash Flow - Each Project'!I109,#N/A)</f>
        <v>#N/A</v>
      </c>
      <c r="G35" s="2" t="e">
        <f>IF(AND(G28&gt;=Projects!$I11,G28&lt;=Projects!$W11),'Cash Flow - Each Project'!J109,#N/A)</f>
        <v>#N/A</v>
      </c>
      <c r="H35" s="2" t="e">
        <f>IF(AND(H28&gt;=Projects!$I11,H28&lt;=Projects!$W11),'Cash Flow - Each Project'!K109,#N/A)</f>
        <v>#N/A</v>
      </c>
      <c r="I35" s="2" t="e">
        <f>IF(AND(I28&gt;=Projects!$I11,I28&lt;=Projects!$W11),'Cash Flow - Each Project'!L109,#N/A)</f>
        <v>#N/A</v>
      </c>
      <c r="J35" s="2" t="e">
        <f>IF(AND(J28&gt;=Projects!$I11,J28&lt;=Projects!$W11),'Cash Flow - Each Project'!M109,#N/A)</f>
        <v>#N/A</v>
      </c>
      <c r="K35" s="2" t="e">
        <f>IF(AND(K28&gt;=Projects!$I11,K28&lt;=Projects!$W11),'Cash Flow - Each Project'!N109,#N/A)</f>
        <v>#N/A</v>
      </c>
      <c r="L35" s="2" t="e">
        <f>IF(AND(L28&gt;=Projects!$I11,L28&lt;=Projects!$W11),'Cash Flow - Each Project'!O109,#N/A)</f>
        <v>#N/A</v>
      </c>
      <c r="M35" s="2" t="e">
        <f>IF(AND(M28&gt;=Projects!$I11,M28&lt;=Projects!$W11),'Cash Flow - Each Project'!P109,#N/A)</f>
        <v>#N/A</v>
      </c>
      <c r="N35" s="2" t="e">
        <f>IF(AND(N28&gt;=Projects!$I11,N28&lt;=Projects!$W11),'Cash Flow - Each Project'!Q109,#N/A)</f>
        <v>#N/A</v>
      </c>
      <c r="O35" s="2" t="e">
        <f>IF(AND(O28&gt;=Projects!$I11,O28&lt;=Projects!$W11),'Cash Flow - Each Project'!R109,#N/A)</f>
        <v>#N/A</v>
      </c>
      <c r="P35" s="2" t="e">
        <f>IF(AND(P28&gt;=Projects!$I11,P28&lt;=Projects!$W11),'Cash Flow - Each Project'!S109,#N/A)</f>
        <v>#N/A</v>
      </c>
      <c r="Q35" s="2" t="e">
        <f>IF(AND(Q28&gt;=Projects!$I11,Q28&lt;=Projects!$W11),'Cash Flow - Each Project'!T109,#N/A)</f>
        <v>#N/A</v>
      </c>
      <c r="R35" s="2" t="e">
        <f>IF(AND(R28&gt;=Projects!$I11,R28&lt;=Projects!$W11),'Cash Flow - Each Project'!U109,#N/A)</f>
        <v>#N/A</v>
      </c>
      <c r="S35" s="2" t="e">
        <f>IF(AND(S28&gt;=Projects!$I11,S28&lt;=Projects!$W11),'Cash Flow - Each Project'!V109,#N/A)</f>
        <v>#N/A</v>
      </c>
      <c r="T35" s="2" t="e">
        <f>IF(AND(T28&gt;=Projects!$I11,T28&lt;=Projects!$W11),'Cash Flow - Each Project'!W109,#N/A)</f>
        <v>#N/A</v>
      </c>
      <c r="U35" s="2" t="e">
        <f>IF(AND(U28&gt;=Projects!$I11,U28&lt;=Projects!$W11),'Cash Flow - Each Project'!X109,#N/A)</f>
        <v>#N/A</v>
      </c>
    </row>
    <row r="36" spans="1:21" x14ac:dyDescent="0.25">
      <c r="A36" t="str">
        <f>IF(Projects!G12="","",Projects!F12)</f>
        <v/>
      </c>
      <c r="B36" s="2" t="e">
        <f>IF(AND(B$28&gt;=Projects!$I12,B$28&lt;=Projects!$W12),'Cash Flow - Each Project'!E124,#N/A)</f>
        <v>#N/A</v>
      </c>
      <c r="C36" s="2" t="e">
        <f>IF(AND(C$28&gt;=Projects!$I12,C$28&lt;=Projects!$W12),'Cash Flow - Each Project'!F124,#N/A)</f>
        <v>#N/A</v>
      </c>
      <c r="D36" s="2" t="e">
        <f>IF(AND(D$28&gt;=Projects!$I12,D$28&lt;=Projects!$W12),'Cash Flow - Each Project'!G124,#N/A)</f>
        <v>#N/A</v>
      </c>
      <c r="E36" s="2" t="e">
        <f>IF(AND(E$28&gt;=Projects!$I12,E$28&lt;=Projects!$W12),'Cash Flow - Each Project'!H124,#N/A)</f>
        <v>#N/A</v>
      </c>
      <c r="F36" s="2" t="e">
        <f>IF(AND(F$28&gt;=Projects!$I12,F$28&lt;=Projects!$W12),'Cash Flow - Each Project'!I124,#N/A)</f>
        <v>#N/A</v>
      </c>
      <c r="G36" s="2" t="e">
        <f>IF(AND(G$28&gt;=Projects!$I12,G$28&lt;=Projects!$W12),'Cash Flow - Each Project'!J124,#N/A)</f>
        <v>#N/A</v>
      </c>
      <c r="H36" s="2" t="e">
        <f>IF(AND(H$28&gt;=Projects!$I12,H$28&lt;=Projects!$W12),'Cash Flow - Each Project'!K124,#N/A)</f>
        <v>#N/A</v>
      </c>
      <c r="I36" s="2" t="e">
        <f>IF(AND(I$28&gt;=Projects!$I12,I$28&lt;=Projects!$W12),'Cash Flow - Each Project'!L124,#N/A)</f>
        <v>#N/A</v>
      </c>
      <c r="J36" s="2" t="e">
        <f>IF(AND(J$28&gt;=Projects!$I12,J$28&lt;=Projects!$W12),'Cash Flow - Each Project'!M124,#N/A)</f>
        <v>#N/A</v>
      </c>
      <c r="K36" s="2" t="e">
        <f>IF(AND(K$28&gt;=Projects!$I12,K$28&lt;=Projects!$W12),'Cash Flow - Each Project'!N124,#N/A)</f>
        <v>#N/A</v>
      </c>
      <c r="L36" s="2" t="e">
        <f>IF(AND(L$28&gt;=Projects!$I12,L$28&lt;=Projects!$W12),'Cash Flow - Each Project'!O124,#N/A)</f>
        <v>#N/A</v>
      </c>
      <c r="M36" s="2" t="e">
        <f>IF(AND(M$28&gt;=Projects!$I12,M$28&lt;=Projects!$W12),'Cash Flow - Each Project'!P124,#N/A)</f>
        <v>#N/A</v>
      </c>
      <c r="N36" s="2" t="e">
        <f>IF(AND(N$28&gt;=Projects!$I12,N$28&lt;=Projects!$W12),'Cash Flow - Each Project'!Q124,#N/A)</f>
        <v>#N/A</v>
      </c>
      <c r="O36" s="2" t="e">
        <f>IF(AND(O$28&gt;=Projects!$I12,O$28&lt;=Projects!$W12),'Cash Flow - Each Project'!R124,#N/A)</f>
        <v>#N/A</v>
      </c>
      <c r="P36" s="2" t="e">
        <f>IF(AND(P$28&gt;=Projects!$I12,P$28&lt;=Projects!$W12),'Cash Flow - Each Project'!S124,#N/A)</f>
        <v>#N/A</v>
      </c>
      <c r="Q36" s="2" t="e">
        <f>IF(AND(Q$28&gt;=Projects!$I12,Q$28&lt;=Projects!$W12),'Cash Flow - Each Project'!T124,#N/A)</f>
        <v>#N/A</v>
      </c>
      <c r="R36" s="2" t="e">
        <f>IF(AND(R$28&gt;=Projects!$I12,R$28&lt;=Projects!$W12),'Cash Flow - Each Project'!U124,#N/A)</f>
        <v>#N/A</v>
      </c>
      <c r="S36" s="2" t="e">
        <f>IF(AND(S$28&gt;=Projects!$I12,S$28&lt;=Projects!$W12),'Cash Flow - Each Project'!V124,#N/A)</f>
        <v>#N/A</v>
      </c>
      <c r="T36" s="2" t="e">
        <f>IF(AND(T$28&gt;=Projects!$I12,T$28&lt;=Projects!$W12),'Cash Flow - Each Project'!W124,#N/A)</f>
        <v>#N/A</v>
      </c>
      <c r="U36" s="2" t="e">
        <f>IF(AND(U$28&gt;=Projects!$I12,U$28&lt;=Projects!$W12),'Cash Flow - Each Project'!X124,#N/A)</f>
        <v>#N/A</v>
      </c>
    </row>
    <row r="37" spans="1:21" x14ac:dyDescent="0.25">
      <c r="A37" t="str">
        <f>IF(Projects!G13="","",Projects!F13)</f>
        <v/>
      </c>
      <c r="B37" s="2" t="e">
        <f>IF(AND(B28&gt;=Projects!$I13,B28&lt;=Projects!$W13),'Cash Flow - Each Project'!E139,#N/A)</f>
        <v>#N/A</v>
      </c>
      <c r="C37" s="2" t="e">
        <f>IF(AND(C28&gt;=Projects!$I13,C28&lt;=Projects!$W13),'Cash Flow - Each Project'!F139,#N/A)</f>
        <v>#N/A</v>
      </c>
      <c r="D37" s="2" t="e">
        <f>IF(AND(D28&gt;=Projects!$I13,D28&lt;=Projects!$W13),'Cash Flow - Each Project'!G139,#N/A)</f>
        <v>#N/A</v>
      </c>
      <c r="E37" s="2" t="e">
        <f>IF(AND(E28&gt;=Projects!$I13,E28&lt;=Projects!$W13),'Cash Flow - Each Project'!H139,#N/A)</f>
        <v>#N/A</v>
      </c>
      <c r="F37" s="2" t="e">
        <f>IF(AND(F28&gt;=Projects!$I13,F28&lt;=Projects!$W13),'Cash Flow - Each Project'!I139,#N/A)</f>
        <v>#N/A</v>
      </c>
      <c r="G37" s="2" t="e">
        <f>IF(AND(G28&gt;=Projects!$I13,G28&lt;=Projects!$W13),'Cash Flow - Each Project'!J139,#N/A)</f>
        <v>#N/A</v>
      </c>
      <c r="H37" s="2" t="e">
        <f>IF(AND(H28&gt;=Projects!$I13,H28&lt;=Projects!$W13),'Cash Flow - Each Project'!K139,#N/A)</f>
        <v>#N/A</v>
      </c>
      <c r="I37" s="2" t="e">
        <f>IF(AND(I28&gt;=Projects!$I13,I28&lt;=Projects!$W13),'Cash Flow - Each Project'!L139,#N/A)</f>
        <v>#N/A</v>
      </c>
      <c r="J37" s="2" t="e">
        <f>IF(AND(J28&gt;=Projects!$I13,J28&lt;=Projects!$W13),'Cash Flow - Each Project'!M139,#N/A)</f>
        <v>#N/A</v>
      </c>
      <c r="K37" s="2" t="e">
        <f>IF(AND(K28&gt;=Projects!$I13,K28&lt;=Projects!$W13),'Cash Flow - Each Project'!N139,#N/A)</f>
        <v>#N/A</v>
      </c>
      <c r="L37" s="2" t="e">
        <f>IF(AND(L28&gt;=Projects!$I13,L28&lt;=Projects!$W13),'Cash Flow - Each Project'!O139,#N/A)</f>
        <v>#N/A</v>
      </c>
      <c r="M37" s="2" t="e">
        <f>IF(AND(M28&gt;=Projects!$I13,M28&lt;=Projects!$W13),'Cash Flow - Each Project'!P139,#N/A)</f>
        <v>#N/A</v>
      </c>
      <c r="N37" s="2" t="e">
        <f>IF(AND(N28&gt;=Projects!$I13,N28&lt;=Projects!$W13),'Cash Flow - Each Project'!Q139,#N/A)</f>
        <v>#N/A</v>
      </c>
      <c r="O37" s="2" t="e">
        <f>IF(AND(O28&gt;=Projects!$I13,O28&lt;=Projects!$W13),'Cash Flow - Each Project'!R139,#N/A)</f>
        <v>#N/A</v>
      </c>
      <c r="P37" s="2" t="e">
        <f>IF(AND(P28&gt;=Projects!$I13,P28&lt;=Projects!$W13),'Cash Flow - Each Project'!S139,#N/A)</f>
        <v>#N/A</v>
      </c>
      <c r="Q37" s="2" t="e">
        <f>IF(AND(Q28&gt;=Projects!$I13,Q28&lt;=Projects!$W13),'Cash Flow - Each Project'!T139,#N/A)</f>
        <v>#N/A</v>
      </c>
      <c r="R37" s="2" t="e">
        <f>IF(AND(R28&gt;=Projects!$I13,R28&lt;=Projects!$W13),'Cash Flow - Each Project'!U139,#N/A)</f>
        <v>#N/A</v>
      </c>
      <c r="S37" s="2" t="e">
        <f>IF(AND(S28&gt;=Projects!$I13,S28&lt;=Projects!$W13),'Cash Flow - Each Project'!V139,#N/A)</f>
        <v>#N/A</v>
      </c>
      <c r="T37" s="2" t="e">
        <f>IF(AND(T28&gt;=Projects!$I13,T28&lt;=Projects!$W13),'Cash Flow - Each Project'!W139,#N/A)</f>
        <v>#N/A</v>
      </c>
      <c r="U37" s="2" t="e">
        <f>IF(AND(U28&gt;=Projects!$I13,U28&lt;=Projects!$W13),'Cash Flow - Each Project'!X139,#N/A)</f>
        <v>#N/A</v>
      </c>
    </row>
    <row r="38" spans="1:21" x14ac:dyDescent="0.25">
      <c r="A38" t="str">
        <f>IF(Projects!G14="","",Projects!F14)</f>
        <v/>
      </c>
      <c r="B38" s="2" t="e">
        <f>IF(AND(B$28&gt;=Projects!$I14,B$28&lt;=Projects!$W14),'Cash Flow - Each Project'!E154,#N/A)</f>
        <v>#N/A</v>
      </c>
      <c r="C38" s="2" t="e">
        <f>IF(AND(C$28&gt;=Projects!$I14,C$28&lt;=Projects!$W14),'Cash Flow - Each Project'!F154,#N/A)</f>
        <v>#N/A</v>
      </c>
      <c r="D38" s="2" t="e">
        <f>IF(AND(D$28&gt;=Projects!$I14,D$28&lt;=Projects!$W14),'Cash Flow - Each Project'!G154,#N/A)</f>
        <v>#N/A</v>
      </c>
      <c r="E38" s="2" t="e">
        <f>IF(AND(E$28&gt;=Projects!$I14,E$28&lt;=Projects!$W14),'Cash Flow - Each Project'!H154,#N/A)</f>
        <v>#N/A</v>
      </c>
      <c r="F38" s="2" t="e">
        <f>IF(AND(F$28&gt;=Projects!$I14,F$28&lt;=Projects!$W14),'Cash Flow - Each Project'!I154,#N/A)</f>
        <v>#N/A</v>
      </c>
      <c r="G38" s="2" t="e">
        <f>IF(AND(G$28&gt;=Projects!$I14,G$28&lt;=Projects!$W14),'Cash Flow - Each Project'!J154,#N/A)</f>
        <v>#N/A</v>
      </c>
      <c r="H38" s="2" t="e">
        <f>IF(AND(H$28&gt;=Projects!$I14,H$28&lt;=Projects!$W14),'Cash Flow - Each Project'!K154,#N/A)</f>
        <v>#N/A</v>
      </c>
      <c r="I38" s="2" t="e">
        <f>IF(AND(I$28&gt;=Projects!$I14,I$28&lt;=Projects!$W14),'Cash Flow - Each Project'!L154,#N/A)</f>
        <v>#N/A</v>
      </c>
      <c r="J38" s="2" t="e">
        <f>IF(AND(J$28&gt;=Projects!$I14,J$28&lt;=Projects!$W14),'Cash Flow - Each Project'!M154,#N/A)</f>
        <v>#N/A</v>
      </c>
      <c r="K38" s="2" t="e">
        <f>IF(AND(K$28&gt;=Projects!$I14,K$28&lt;=Projects!$W14),'Cash Flow - Each Project'!N154,#N/A)</f>
        <v>#N/A</v>
      </c>
      <c r="L38" s="2" t="e">
        <f>IF(AND(L$28&gt;=Projects!$I14,L$28&lt;=Projects!$W14),'Cash Flow - Each Project'!O154,#N/A)</f>
        <v>#N/A</v>
      </c>
      <c r="M38" s="2" t="e">
        <f>IF(AND(M$28&gt;=Projects!$I14,M$28&lt;=Projects!$W14),'Cash Flow - Each Project'!P154,#N/A)</f>
        <v>#N/A</v>
      </c>
      <c r="N38" s="2" t="e">
        <f>IF(AND(N$28&gt;=Projects!$I14,N$28&lt;=Projects!$W14),'Cash Flow - Each Project'!Q154,#N/A)</f>
        <v>#N/A</v>
      </c>
      <c r="O38" s="2" t="e">
        <f>IF(AND(O$28&gt;=Projects!$I14,O$28&lt;=Projects!$W14),'Cash Flow - Each Project'!R154,#N/A)</f>
        <v>#N/A</v>
      </c>
      <c r="P38" s="2" t="e">
        <f>IF(AND(P$28&gt;=Projects!$I14,P$28&lt;=Projects!$W14),'Cash Flow - Each Project'!S154,#N/A)</f>
        <v>#N/A</v>
      </c>
      <c r="Q38" s="2" t="e">
        <f>IF(AND(Q$28&gt;=Projects!$I14,Q$28&lt;=Projects!$W14),'Cash Flow - Each Project'!T154,#N/A)</f>
        <v>#N/A</v>
      </c>
      <c r="R38" s="2" t="e">
        <f>IF(AND(R$28&gt;=Projects!$I14,R$28&lt;=Projects!$W14),'Cash Flow - Each Project'!U154,#N/A)</f>
        <v>#N/A</v>
      </c>
      <c r="S38" s="2" t="e">
        <f>IF(AND(S$28&gt;=Projects!$I14,S$28&lt;=Projects!$W14),'Cash Flow - Each Project'!V154,#N/A)</f>
        <v>#N/A</v>
      </c>
      <c r="T38" s="2" t="e">
        <f>IF(AND(T$28&gt;=Projects!$I14,T$28&lt;=Projects!$W14),'Cash Flow - Each Project'!W154,#N/A)</f>
        <v>#N/A</v>
      </c>
      <c r="U38" s="2" t="e">
        <f>IF(AND(U$28&gt;=Projects!$I14,U$28&lt;=Projects!$W14),'Cash Flow - Each Project'!X154,#N/A)</f>
        <v>#N/A</v>
      </c>
    </row>
    <row r="39" spans="1:21" x14ac:dyDescent="0.25">
      <c r="B39" s="2"/>
      <c r="C39" s="2"/>
      <c r="D39" s="2"/>
      <c r="E39" s="2"/>
      <c r="F39" s="2"/>
      <c r="G39" s="2"/>
      <c r="H39" s="2"/>
      <c r="I39" s="2"/>
      <c r="J39" s="2"/>
      <c r="K39" s="2"/>
      <c r="L39" s="2"/>
      <c r="M39" s="2"/>
      <c r="N39" s="2"/>
      <c r="O39" s="2"/>
      <c r="P39" s="2"/>
      <c r="Q39" s="2"/>
      <c r="R39" s="2"/>
      <c r="S39" s="2"/>
      <c r="T39" s="2"/>
      <c r="U39" s="2"/>
    </row>
    <row r="40" spans="1:21" x14ac:dyDescent="0.25">
      <c r="B40" t="s">
        <v>90</v>
      </c>
    </row>
    <row r="41" spans="1:21" x14ac:dyDescent="0.25">
      <c r="A41" t="s">
        <v>34</v>
      </c>
      <c r="B41">
        <f>B28</f>
        <v>2016</v>
      </c>
      <c r="C41">
        <f t="shared" ref="C41:U41" si="20">C28</f>
        <v>2017</v>
      </c>
      <c r="D41">
        <f t="shared" si="20"/>
        <v>2018</v>
      </c>
      <c r="E41">
        <f t="shared" si="20"/>
        <v>2019</v>
      </c>
      <c r="F41">
        <f t="shared" si="20"/>
        <v>2020</v>
      </c>
      <c r="G41">
        <f t="shared" si="20"/>
        <v>2021</v>
      </c>
      <c r="H41">
        <f t="shared" si="20"/>
        <v>2022</v>
      </c>
      <c r="I41">
        <f t="shared" si="20"/>
        <v>2023</v>
      </c>
      <c r="J41">
        <f t="shared" si="20"/>
        <v>2024</v>
      </c>
      <c r="K41">
        <f t="shared" si="20"/>
        <v>2025</v>
      </c>
      <c r="L41">
        <f t="shared" si="20"/>
        <v>2026</v>
      </c>
      <c r="M41">
        <f t="shared" si="20"/>
        <v>2027</v>
      </c>
      <c r="N41">
        <f t="shared" si="20"/>
        <v>2028</v>
      </c>
      <c r="O41">
        <f t="shared" si="20"/>
        <v>2029</v>
      </c>
      <c r="P41">
        <f t="shared" si="20"/>
        <v>2030</v>
      </c>
      <c r="Q41">
        <f t="shared" si="20"/>
        <v>2031</v>
      </c>
      <c r="R41">
        <f t="shared" si="20"/>
        <v>2032</v>
      </c>
      <c r="S41">
        <f t="shared" si="20"/>
        <v>2033</v>
      </c>
      <c r="T41">
        <f t="shared" si="20"/>
        <v>2034</v>
      </c>
      <c r="U41">
        <f t="shared" si="20"/>
        <v>2035</v>
      </c>
    </row>
    <row r="42" spans="1:21" x14ac:dyDescent="0.25">
      <c r="A42">
        <f t="shared" ref="A42:A51" si="21">A29</f>
        <v>1</v>
      </c>
      <c r="B42" s="2">
        <f>IF(AND(B$41&gt;=Projects!$I5,B41&lt;=Projects!$W5),'Cash Flow - Each Project'!E18,#N/A)</f>
        <v>-11288</v>
      </c>
      <c r="C42" s="2">
        <f>IF(AND(C$41&gt;=Projects!$I5,C41&lt;=Projects!$W5),'Cash Flow - Each Project'!F18,#N/A)</f>
        <v>717.99760000000015</v>
      </c>
      <c r="D42" s="2">
        <f>IF(AND(D$41&gt;=Projects!$I5,D41&lt;=Projects!$W5),'Cash Flow - Each Project'!G18,#N/A)</f>
        <v>724.05397648000007</v>
      </c>
      <c r="E42" s="2">
        <f>IF(AND(E$41&gt;=Projects!$I5,E41&lt;=Projects!$W5),'Cash Flow - Each Project'!H18,#N/A)</f>
        <v>730.16970544950391</v>
      </c>
      <c r="F42" s="2">
        <f>IF(AND(F$41&gt;=Projects!$I5,F41&lt;=Projects!$W5),'Cash Flow - Each Project'!I18,#N/A)</f>
        <v>736.34536856290924</v>
      </c>
      <c r="G42" s="2">
        <f>IF(AND(G$41&gt;=Projects!$I5,G41&lt;=Projects!$W5),'Cash Flow - Each Project'!J18,#N/A)</f>
        <v>742.58155317482579</v>
      </c>
      <c r="H42" s="2">
        <f>IF(AND(H$41&gt;=Projects!$I5,H41&lt;=Projects!$W5),'Cash Flow - Each Project'!K18,#N/A)</f>
        <v>748.87885239593891</v>
      </c>
      <c r="I42" s="2">
        <f>IF(AND(I$41&gt;=Projects!$I5,I41&lt;=Projects!$W5),'Cash Flow - Each Project'!L18,#N/A)</f>
        <v>755.23786514941912</v>
      </c>
      <c r="J42" s="2">
        <f>IF(AND(J$41&gt;=Projects!$I5,J41&lt;=Projects!$W5),'Cash Flow - Each Project'!M18,#N/A)</f>
        <v>761.6591962278834</v>
      </c>
      <c r="K42" s="2">
        <f>IF(AND(K$41&gt;=Projects!$I5,K41&lt;=Projects!$W5),'Cash Flow - Each Project'!N18,#N/A)</f>
        <v>768.14345635091649</v>
      </c>
      <c r="L42" s="2">
        <f>IF(AND(L$41&gt;=Projects!$I5,L41&lt;=Projects!$W5),'Cash Flow - Each Project'!O18,#N/A)</f>
        <v>774.69126222315549</v>
      </c>
      <c r="M42" s="2">
        <f>IF(AND(M$41&gt;=Projects!$I5,M41&lt;=Projects!$W5),'Cash Flow - Each Project'!P18,#N/A)</f>
        <v>781.30323659294254</v>
      </c>
      <c r="N42" s="2">
        <f>IF(AND(N$41&gt;=Projects!$I5,N41&lt;=Projects!$W5),'Cash Flow - Each Project'!Q18,#N/A)</f>
        <v>787.98000831155332</v>
      </c>
      <c r="O42" s="2">
        <f>IF(AND(O$41&gt;=Projects!$I5,O41&lt;=Projects!$W5),'Cash Flow - Each Project'!R18,#N/A)</f>
        <v>794.72221239300654</v>
      </c>
      <c r="P42" s="2" t="e">
        <f>IF(AND(P$41&gt;=Projects!$I5,P41&lt;=Projects!$W5),'Cash Flow - Each Project'!S18,#N/A)</f>
        <v>#N/A</v>
      </c>
      <c r="Q42" s="2" t="e">
        <f>IF(AND(Q$41&gt;=Projects!$I5,Q41&lt;=Projects!$W5),'Cash Flow - Each Project'!T18,#N/A)</f>
        <v>#N/A</v>
      </c>
      <c r="R42" s="2" t="e">
        <f>IF(AND(R$41&gt;=Projects!$I5,R41&lt;=Projects!$W5),'Cash Flow - Each Project'!U18,#N/A)</f>
        <v>#N/A</v>
      </c>
      <c r="S42" s="2" t="e">
        <f>IF(AND(S$41&gt;=Projects!$I5,S41&lt;=Projects!$W5),'Cash Flow - Each Project'!V18,#N/A)</f>
        <v>#N/A</v>
      </c>
      <c r="T42" s="2" t="e">
        <f>IF(AND(T$41&gt;=Projects!$I5,T41&lt;=Projects!$W5),'Cash Flow - Each Project'!W18,#N/A)</f>
        <v>#N/A</v>
      </c>
      <c r="U42" s="2" t="e">
        <f>IF(AND(U$41&gt;=Projects!$I5,U41&lt;=Projects!$W5),'Cash Flow - Each Project'!X18,#N/A)</f>
        <v>#N/A</v>
      </c>
    </row>
    <row r="43" spans="1:21" x14ac:dyDescent="0.25">
      <c r="A43">
        <f t="shared" si="21"/>
        <v>2</v>
      </c>
      <c r="B43" s="2" t="e">
        <f>IF(AND(B$28&gt;=Projects!$I6,B$28&lt;=Projects!$W6),'Cash Flow - Each Project'!E33,#N/A)</f>
        <v>#N/A</v>
      </c>
      <c r="C43" s="2" t="e">
        <f>IF(AND(C$28&gt;=Projects!$I6,C$28&lt;=Projects!$W6),'Cash Flow - Each Project'!F33,#N/A)</f>
        <v>#N/A</v>
      </c>
      <c r="D43" s="2">
        <f>IF(AND(D$28&gt;=Projects!$I6,D$28&lt;=Projects!$W6),'Cash Flow - Each Project'!G33,#N/A)</f>
        <v>-4235.9302399999997</v>
      </c>
      <c r="E43" s="2">
        <f>IF(AND(E$28&gt;=Projects!$I6,E$28&lt;=Projects!$W6),'Cash Flow - Each Project'!H33,#N/A)</f>
        <v>771.55764364800007</v>
      </c>
      <c r="F43" s="2">
        <f>IF(AND(F$28&gt;=Projects!$I6,F$28&lt;=Projects!$W6),'Cash Flow - Each Project'!I33,#N/A)</f>
        <v>779.11890855575041</v>
      </c>
      <c r="G43" s="2">
        <f>IF(AND(G$28&gt;=Projects!$I6,G$28&lt;=Projects!$W6),'Cash Flow - Each Project'!J33,#N/A)</f>
        <v>786.75427385959676</v>
      </c>
      <c r="H43" s="2">
        <f>IF(AND(H$28&gt;=Projects!$I6,H$28&lt;=Projects!$W6),'Cash Flow - Each Project'!K33,#N/A)</f>
        <v>794.46446574342053</v>
      </c>
      <c r="I43" s="2">
        <f>IF(AND(I$28&gt;=Projects!$I6,I$28&lt;=Projects!$W6),'Cash Flow - Each Project'!L33,#N/A)</f>
        <v>802.25021750770634</v>
      </c>
      <c r="J43" s="2">
        <f>IF(AND(J$28&gt;=Projects!$I6,J$28&lt;=Projects!$W6),'Cash Flow - Each Project'!M33,#N/A)</f>
        <v>405.05613481964087</v>
      </c>
      <c r="K43" s="2">
        <f>IF(AND(K$28&gt;=Projects!$I6,K$28&lt;=Projects!$W6),'Cash Flow - Each Project'!N33,#N/A)</f>
        <v>409.02568494087336</v>
      </c>
      <c r="L43" s="2">
        <f>IF(AND(L$28&gt;=Projects!$I6,L$28&lt;=Projects!$W6),'Cash Flow - Each Project'!O33,#N/A)</f>
        <v>413.03413665329384</v>
      </c>
      <c r="M43" s="2">
        <f>IF(AND(M$28&gt;=Projects!$I6,M$28&lt;=Projects!$W6),'Cash Flow - Each Project'!P33,#N/A)</f>
        <v>517.08187119249624</v>
      </c>
      <c r="N43" s="2" t="e">
        <f>IF(AND(N$28&gt;=Projects!$I6,N$28&lt;=Projects!$W6),'Cash Flow - Each Project'!Q33,#N/A)</f>
        <v>#N/A</v>
      </c>
      <c r="O43" s="2" t="e">
        <f>IF(AND(O$28&gt;=Projects!$I6,O$28&lt;=Projects!$W6),'Cash Flow - Each Project'!R33,#N/A)</f>
        <v>#N/A</v>
      </c>
      <c r="P43" s="2" t="e">
        <f>IF(AND(P$28&gt;=Projects!$I6,P$28&lt;=Projects!$W6),'Cash Flow - Each Project'!S33,#N/A)</f>
        <v>#N/A</v>
      </c>
      <c r="Q43" s="2" t="e">
        <f>IF(AND(Q$28&gt;=Projects!$I6,Q$28&lt;=Projects!$W6),'Cash Flow - Each Project'!T33,#N/A)</f>
        <v>#N/A</v>
      </c>
      <c r="R43" s="2" t="e">
        <f>IF(AND(R$28&gt;=Projects!$I6,R$28&lt;=Projects!$W6),'Cash Flow - Each Project'!U33,#N/A)</f>
        <v>#N/A</v>
      </c>
      <c r="S43" s="2" t="e">
        <f>IF(AND(S$28&gt;=Projects!$I6,S$28&lt;=Projects!$W6),'Cash Flow - Each Project'!V33,#N/A)</f>
        <v>#N/A</v>
      </c>
      <c r="T43" s="2" t="e">
        <f>IF(AND(T$28&gt;=Projects!$I6,T$28&lt;=Projects!$W6),'Cash Flow - Each Project'!W33,#N/A)</f>
        <v>#N/A</v>
      </c>
      <c r="U43" s="2" t="e">
        <f>IF(AND(U$28&gt;=Projects!$I6,U$28&lt;=Projects!$W6),'Cash Flow - Each Project'!X33,#N/A)</f>
        <v>#N/A</v>
      </c>
    </row>
    <row r="44" spans="1:21" x14ac:dyDescent="0.25">
      <c r="A44">
        <f t="shared" si="21"/>
        <v>3</v>
      </c>
      <c r="B44" s="2" t="e">
        <f>IF(AND(B41&gt;=Projects!$I7,B41&lt;=Projects!$W7),'Cash Flow - Each Project'!E48,#N/A)</f>
        <v>#N/A</v>
      </c>
      <c r="C44" s="2" t="e">
        <f>IF(AND(C41&gt;=Projects!$I7,C41&lt;=Projects!$W7),'Cash Flow - Each Project'!F48,#N/A)</f>
        <v>#N/A</v>
      </c>
      <c r="D44" s="2" t="e">
        <f>IF(AND(D41&gt;=Projects!$I7,D41&lt;=Projects!$W7),'Cash Flow - Each Project'!G48,#N/A)</f>
        <v>#N/A</v>
      </c>
      <c r="E44" s="2">
        <f>IF(AND(E41&gt;=Projects!$I7,E41&lt;=Projects!$W7),'Cash Flow - Each Project'!H48,#N/A)</f>
        <v>597.83718399999998</v>
      </c>
      <c r="F44" s="2">
        <f>IF(AND(F41&gt;=Projects!$I7,F41&lt;=Projects!$W7),'Cash Flow - Each Project'!I48,#N/A)</f>
        <v>1311.6479942016003</v>
      </c>
      <c r="G44" s="2">
        <f>IF(AND(G41&gt;=Projects!$I7,G41&lt;=Projects!$W7),'Cash Flow - Each Project'!J48,#N/A)</f>
        <v>1324.502144544776</v>
      </c>
      <c r="H44" s="2">
        <f>IF(AND(H41&gt;=Projects!$I7,H41&lt;=Projects!$W7),'Cash Flow - Each Project'!K48,#N/A)</f>
        <v>1337.4822655613143</v>
      </c>
      <c r="I44" s="2">
        <f>IF(AND(I41&gt;=Projects!$I7,I41&lt;=Projects!$W7),'Cash Flow - Each Project'!L48,#N/A)</f>
        <v>1350.5895917638154</v>
      </c>
      <c r="J44" s="2">
        <f>IF(AND(J41&gt;=Projects!$I7,J41&lt;=Projects!$W7),'Cash Flow - Each Project'!M48,#N/A)</f>
        <v>1363.8253697631008</v>
      </c>
      <c r="K44" s="2">
        <f>IF(AND(K41&gt;=Projects!$I7,K41&lt;=Projects!$W7),'Cash Flow - Each Project'!N48,#N/A)</f>
        <v>1377.1908583867789</v>
      </c>
      <c r="L44" s="2">
        <f>IF(AND(L41&gt;=Projects!$I7,L41&lt;=Projects!$W7),'Cash Flow - Each Project'!O48,#N/A)</f>
        <v>1390.6873287989692</v>
      </c>
      <c r="M44" s="2">
        <f>IF(AND(M41&gt;=Projects!$I7,M41&lt;=Projects!$W7),'Cash Flow - Each Project'!P48,#N/A)</f>
        <v>1404.3160646211993</v>
      </c>
      <c r="N44" s="2">
        <f>IF(AND(N41&gt;=Projects!$I7,N41&lt;=Projects!$W7),'Cash Flow - Each Project'!Q48,#N/A)</f>
        <v>1418.0783620544869</v>
      </c>
      <c r="O44" s="2">
        <f>IF(AND(O41&gt;=Projects!$I7,O41&lt;=Projects!$W7),'Cash Flow - Each Project'!R48,#N/A)</f>
        <v>1431.9755300026211</v>
      </c>
      <c r="P44" s="2">
        <f>IF(AND(P41&gt;=Projects!$I7,P41&lt;=Projects!$W7),'Cash Flow - Each Project'!S48,#N/A)</f>
        <v>1546.0088901966465</v>
      </c>
      <c r="Q44" s="2" t="e">
        <f>IF(AND(Q41&gt;=Projects!$I7,Q41&lt;=Projects!$W7),'Cash Flow - Each Project'!T48,#N/A)</f>
        <v>#N/A</v>
      </c>
      <c r="R44" s="2" t="e">
        <f>IF(AND(R41&gt;=Projects!$I7,R41&lt;=Projects!$W7),'Cash Flow - Each Project'!U48,#N/A)</f>
        <v>#N/A</v>
      </c>
      <c r="S44" s="2" t="e">
        <f>IF(AND(S41&gt;=Projects!$I7,S41&lt;=Projects!$W7),'Cash Flow - Each Project'!V48,#N/A)</f>
        <v>#N/A</v>
      </c>
      <c r="T44" s="2" t="e">
        <f>IF(AND(T41&gt;=Projects!$I7,T41&lt;=Projects!$W7),'Cash Flow - Each Project'!W48,#N/A)</f>
        <v>#N/A</v>
      </c>
      <c r="U44" s="2" t="e">
        <f>IF(AND(U41&gt;=Projects!$I7,U41&lt;=Projects!$W7),'Cash Flow - Each Project'!X48,#N/A)</f>
        <v>#N/A</v>
      </c>
    </row>
    <row r="45" spans="1:21" x14ac:dyDescent="0.25">
      <c r="A45" t="str">
        <f t="shared" si="21"/>
        <v/>
      </c>
      <c r="B45" s="2" t="e">
        <f>IF(AND(B$28&gt;=Projects!$I8,B$28&lt;=Projects!$W8),'Cash Flow - Each Project'!E63,#N/A)</f>
        <v>#N/A</v>
      </c>
      <c r="C45" s="2" t="e">
        <f>IF(AND(C$28&gt;=Projects!$I8,C$28&lt;=Projects!$W8),'Cash Flow - Each Project'!F63,#N/A)</f>
        <v>#N/A</v>
      </c>
      <c r="D45" s="2" t="e">
        <f>IF(AND(D$28&gt;=Projects!$I8,D$28&lt;=Projects!$W8),'Cash Flow - Each Project'!G63,#N/A)</f>
        <v>#N/A</v>
      </c>
      <c r="E45" s="2" t="e">
        <f>IF(AND(E$28&gt;=Projects!$I8,E$28&lt;=Projects!$W8),'Cash Flow - Each Project'!H63,#N/A)</f>
        <v>#N/A</v>
      </c>
      <c r="F45" s="2" t="e">
        <f>IF(AND(F$28&gt;=Projects!$I8,F$28&lt;=Projects!$W8),'Cash Flow - Each Project'!I63,#N/A)</f>
        <v>#N/A</v>
      </c>
      <c r="G45" s="2" t="e">
        <f>IF(AND(G$28&gt;=Projects!$I8,G$28&lt;=Projects!$W8),'Cash Flow - Each Project'!J63,#N/A)</f>
        <v>#N/A</v>
      </c>
      <c r="H45" s="2" t="e">
        <f>IF(AND(H$28&gt;=Projects!$I8,H$28&lt;=Projects!$W8),'Cash Flow - Each Project'!K63,#N/A)</f>
        <v>#N/A</v>
      </c>
      <c r="I45" s="2" t="e">
        <f>IF(AND(I$28&gt;=Projects!$I8,I$28&lt;=Projects!$W8),'Cash Flow - Each Project'!L63,#N/A)</f>
        <v>#N/A</v>
      </c>
      <c r="J45" s="2" t="e">
        <f>IF(AND(J$28&gt;=Projects!$I8,J$28&lt;=Projects!$W8),'Cash Flow - Each Project'!M63,#N/A)</f>
        <v>#N/A</v>
      </c>
      <c r="K45" s="2" t="e">
        <f>IF(AND(K$28&gt;=Projects!$I8,K$28&lt;=Projects!$W8),'Cash Flow - Each Project'!N63,#N/A)</f>
        <v>#N/A</v>
      </c>
      <c r="L45" s="2" t="e">
        <f>IF(AND(L$28&gt;=Projects!$I8,L$28&lt;=Projects!$W8),'Cash Flow - Each Project'!O63,#N/A)</f>
        <v>#N/A</v>
      </c>
      <c r="M45" s="2" t="e">
        <f>IF(AND(M$28&gt;=Projects!$I8,M$28&lt;=Projects!$W8),'Cash Flow - Each Project'!P63,#N/A)</f>
        <v>#N/A</v>
      </c>
      <c r="N45" s="2" t="e">
        <f>IF(AND(N$28&gt;=Projects!$I8,N$28&lt;=Projects!$W8),'Cash Flow - Each Project'!Q63,#N/A)</f>
        <v>#N/A</v>
      </c>
      <c r="O45" s="2" t="e">
        <f>IF(AND(O$28&gt;=Projects!$I8,O$28&lt;=Projects!$W8),'Cash Flow - Each Project'!R63,#N/A)</f>
        <v>#N/A</v>
      </c>
      <c r="P45" s="2" t="e">
        <f>IF(AND(P$28&gt;=Projects!$I8,P$28&lt;=Projects!$W8),'Cash Flow - Each Project'!S63,#N/A)</f>
        <v>#N/A</v>
      </c>
      <c r="Q45" s="2" t="e">
        <f>IF(AND(Q$28&gt;=Projects!$I8,Q$28&lt;=Projects!$W8),'Cash Flow - Each Project'!T63,#N/A)</f>
        <v>#N/A</v>
      </c>
      <c r="R45" s="2" t="e">
        <f>IF(AND(R$28&gt;=Projects!$I8,R$28&lt;=Projects!$W8),'Cash Flow - Each Project'!U63,#N/A)</f>
        <v>#N/A</v>
      </c>
      <c r="S45" s="2" t="e">
        <f>IF(AND(S$28&gt;=Projects!$I8,S$28&lt;=Projects!$W8),'Cash Flow - Each Project'!V63,#N/A)</f>
        <v>#N/A</v>
      </c>
      <c r="T45" s="2" t="e">
        <f>IF(AND(T$28&gt;=Projects!$I8,T$28&lt;=Projects!$W8),'Cash Flow - Each Project'!W63,#N/A)</f>
        <v>#N/A</v>
      </c>
      <c r="U45" s="2" t="e">
        <f>IF(AND(U$28&gt;=Projects!$I8,U$28&lt;=Projects!$W8),'Cash Flow - Each Project'!X63,#N/A)</f>
        <v>#N/A</v>
      </c>
    </row>
    <row r="46" spans="1:21" x14ac:dyDescent="0.25">
      <c r="A46" t="str">
        <f t="shared" si="21"/>
        <v/>
      </c>
      <c r="B46" s="2" t="e">
        <f>IF(AND(B41&gt;=Projects!$I9,B41&lt;=Projects!$W9),'Cash Flow - Each Project'!E78,#N/A)</f>
        <v>#N/A</v>
      </c>
      <c r="C46" s="2" t="e">
        <f>IF(AND(C41&gt;=Projects!$I9,C41&lt;=Projects!$W9),'Cash Flow - Each Project'!F78,#N/A)</f>
        <v>#N/A</v>
      </c>
      <c r="D46" s="2" t="e">
        <f>IF(AND(D41&gt;=Projects!$I9,D41&lt;=Projects!$W9),'Cash Flow - Each Project'!G78,#N/A)</f>
        <v>#N/A</v>
      </c>
      <c r="E46" s="2" t="e">
        <f>IF(AND(E41&gt;=Projects!$I9,E41&lt;=Projects!$W9),'Cash Flow - Each Project'!H78,#N/A)</f>
        <v>#N/A</v>
      </c>
      <c r="F46" s="2" t="e">
        <f>IF(AND(F41&gt;=Projects!$I9,F41&lt;=Projects!$W9),'Cash Flow - Each Project'!I78,#N/A)</f>
        <v>#N/A</v>
      </c>
      <c r="G46" s="2" t="e">
        <f>IF(AND(G41&gt;=Projects!$I9,G41&lt;=Projects!$W9),'Cash Flow - Each Project'!J78,#N/A)</f>
        <v>#N/A</v>
      </c>
      <c r="H46" s="2" t="e">
        <f>IF(AND(H41&gt;=Projects!$I9,H41&lt;=Projects!$W9),'Cash Flow - Each Project'!K78,#N/A)</f>
        <v>#N/A</v>
      </c>
      <c r="I46" s="2" t="e">
        <f>IF(AND(I41&gt;=Projects!$I9,I41&lt;=Projects!$W9),'Cash Flow - Each Project'!L78,#N/A)</f>
        <v>#N/A</v>
      </c>
      <c r="J46" s="2" t="e">
        <f>IF(AND(J41&gt;=Projects!$I9,J41&lt;=Projects!$W9),'Cash Flow - Each Project'!M78,#N/A)</f>
        <v>#N/A</v>
      </c>
      <c r="K46" s="2" t="e">
        <f>IF(AND(K41&gt;=Projects!$I9,K41&lt;=Projects!$W9),'Cash Flow - Each Project'!N78,#N/A)</f>
        <v>#N/A</v>
      </c>
      <c r="L46" s="2" t="e">
        <f>IF(AND(L41&gt;=Projects!$I9,L41&lt;=Projects!$W9),'Cash Flow - Each Project'!O78,#N/A)</f>
        <v>#N/A</v>
      </c>
      <c r="M46" s="2" t="e">
        <f>IF(AND(M41&gt;=Projects!$I9,M41&lt;=Projects!$W9),'Cash Flow - Each Project'!P78,#N/A)</f>
        <v>#N/A</v>
      </c>
      <c r="N46" s="2" t="e">
        <f>IF(AND(N41&gt;=Projects!$I9,N41&lt;=Projects!$W9),'Cash Flow - Each Project'!Q78,#N/A)</f>
        <v>#N/A</v>
      </c>
      <c r="O46" s="2" t="e">
        <f>IF(AND(O41&gt;=Projects!$I9,O41&lt;=Projects!$W9),'Cash Flow - Each Project'!R78,#N/A)</f>
        <v>#N/A</v>
      </c>
      <c r="P46" s="2" t="e">
        <f>IF(AND(P41&gt;=Projects!$I9,P41&lt;=Projects!$W9),'Cash Flow - Each Project'!S78,#N/A)</f>
        <v>#N/A</v>
      </c>
      <c r="Q46" s="2" t="e">
        <f>IF(AND(Q41&gt;=Projects!$I9,Q41&lt;=Projects!$W9),'Cash Flow - Each Project'!T78,#N/A)</f>
        <v>#N/A</v>
      </c>
      <c r="R46" s="2" t="e">
        <f>IF(AND(R41&gt;=Projects!$I9,R41&lt;=Projects!$W9),'Cash Flow - Each Project'!U78,#N/A)</f>
        <v>#N/A</v>
      </c>
      <c r="S46" s="2" t="e">
        <f>IF(AND(S41&gt;=Projects!$I9,S41&lt;=Projects!$W9),'Cash Flow - Each Project'!V78,#N/A)</f>
        <v>#N/A</v>
      </c>
      <c r="T46" s="2" t="e">
        <f>IF(AND(T41&gt;=Projects!$I9,T41&lt;=Projects!$W9),'Cash Flow - Each Project'!W78,#N/A)</f>
        <v>#N/A</v>
      </c>
      <c r="U46" s="2" t="e">
        <f>IF(AND(U41&gt;=Projects!$I9,U41&lt;=Projects!$W9),'Cash Flow - Each Project'!X78,#N/A)</f>
        <v>#N/A</v>
      </c>
    </row>
    <row r="47" spans="1:21" x14ac:dyDescent="0.25">
      <c r="A47" t="str">
        <f t="shared" si="21"/>
        <v/>
      </c>
      <c r="B47" s="2" t="e">
        <f>IF(AND(B$28&gt;=Projects!$I10,B$28&lt;=Projects!$W10),'Cash Flow - Each Project'!E93,#N/A)</f>
        <v>#N/A</v>
      </c>
      <c r="C47" s="2" t="e">
        <f>IF(AND(C$28&gt;=Projects!$I10,C$28&lt;=Projects!$W10),'Cash Flow - Each Project'!F93,#N/A)</f>
        <v>#N/A</v>
      </c>
      <c r="D47" s="2" t="e">
        <f>IF(AND(D$28&gt;=Projects!$I10,D$28&lt;=Projects!$W10),'Cash Flow - Each Project'!G93,#N/A)</f>
        <v>#N/A</v>
      </c>
      <c r="E47" s="2" t="e">
        <f>IF(AND(E$28&gt;=Projects!$I10,E$28&lt;=Projects!$W10),'Cash Flow - Each Project'!H93,#N/A)</f>
        <v>#N/A</v>
      </c>
      <c r="F47" s="2" t="e">
        <f>IF(AND(F$28&gt;=Projects!$I10,F$28&lt;=Projects!$W10),'Cash Flow - Each Project'!I93,#N/A)</f>
        <v>#N/A</v>
      </c>
      <c r="G47" s="2" t="e">
        <f>IF(AND(G$28&gt;=Projects!$I10,G$28&lt;=Projects!$W10),'Cash Flow - Each Project'!J93,#N/A)</f>
        <v>#N/A</v>
      </c>
      <c r="H47" s="2" t="e">
        <f>IF(AND(H$28&gt;=Projects!$I10,H$28&lt;=Projects!$W10),'Cash Flow - Each Project'!K93,#N/A)</f>
        <v>#N/A</v>
      </c>
      <c r="I47" s="2" t="e">
        <f>IF(AND(I$28&gt;=Projects!$I10,I$28&lt;=Projects!$W10),'Cash Flow - Each Project'!L93,#N/A)</f>
        <v>#N/A</v>
      </c>
      <c r="J47" s="2" t="e">
        <f>IF(AND(J$28&gt;=Projects!$I10,J$28&lt;=Projects!$W10),'Cash Flow - Each Project'!M93,#N/A)</f>
        <v>#N/A</v>
      </c>
      <c r="K47" s="2" t="e">
        <f>IF(AND(K$28&gt;=Projects!$I10,K$28&lt;=Projects!$W10),'Cash Flow - Each Project'!N93,#N/A)</f>
        <v>#N/A</v>
      </c>
      <c r="L47" s="2" t="e">
        <f>IF(AND(L$28&gt;=Projects!$I10,L$28&lt;=Projects!$W10),'Cash Flow - Each Project'!O93,#N/A)</f>
        <v>#N/A</v>
      </c>
      <c r="M47" s="2" t="e">
        <f>IF(AND(M$28&gt;=Projects!$I10,M$28&lt;=Projects!$W10),'Cash Flow - Each Project'!P93,#N/A)</f>
        <v>#N/A</v>
      </c>
      <c r="N47" s="2" t="e">
        <f>IF(AND(N$28&gt;=Projects!$I10,N$28&lt;=Projects!$W10),'Cash Flow - Each Project'!Q93,#N/A)</f>
        <v>#N/A</v>
      </c>
      <c r="O47" s="2" t="e">
        <f>IF(AND(O$28&gt;=Projects!$I10,O$28&lt;=Projects!$W10),'Cash Flow - Each Project'!R93,#N/A)</f>
        <v>#N/A</v>
      </c>
      <c r="P47" s="2" t="e">
        <f>IF(AND(P$28&gt;=Projects!$I10,P$28&lt;=Projects!$W10),'Cash Flow - Each Project'!S93,#N/A)</f>
        <v>#N/A</v>
      </c>
      <c r="Q47" s="2" t="e">
        <f>IF(AND(Q$28&gt;=Projects!$I10,Q$28&lt;=Projects!$W10),'Cash Flow - Each Project'!T93,#N/A)</f>
        <v>#N/A</v>
      </c>
      <c r="R47" s="2" t="e">
        <f>IF(AND(R$28&gt;=Projects!$I10,R$28&lt;=Projects!$W10),'Cash Flow - Each Project'!U93,#N/A)</f>
        <v>#N/A</v>
      </c>
      <c r="S47" s="2" t="e">
        <f>IF(AND(S$28&gt;=Projects!$I10,S$28&lt;=Projects!$W10),'Cash Flow - Each Project'!V93,#N/A)</f>
        <v>#N/A</v>
      </c>
      <c r="T47" s="2" t="e">
        <f>IF(AND(T$28&gt;=Projects!$I10,T$28&lt;=Projects!$W10),'Cash Flow - Each Project'!W93,#N/A)</f>
        <v>#N/A</v>
      </c>
      <c r="U47" s="2" t="e">
        <f>IF(AND(U$28&gt;=Projects!$I10,U$28&lt;=Projects!$W10),'Cash Flow - Each Project'!X93,#N/A)</f>
        <v>#N/A</v>
      </c>
    </row>
    <row r="48" spans="1:21" x14ac:dyDescent="0.25">
      <c r="A48" t="str">
        <f t="shared" si="21"/>
        <v/>
      </c>
      <c r="B48" s="2" t="e">
        <f>IF(AND(B41&gt;=Projects!$I11,B41&lt;=Projects!$W11),'Cash Flow - Each Project'!E108,#N/A)</f>
        <v>#N/A</v>
      </c>
      <c r="C48" s="2" t="e">
        <f>IF(AND(C41&gt;=Projects!$I11,C41&lt;=Projects!$W11),'Cash Flow - Each Project'!F108,#N/A)</f>
        <v>#N/A</v>
      </c>
      <c r="D48" s="2" t="e">
        <f>IF(AND(D41&gt;=Projects!$I11,D41&lt;=Projects!$W11),'Cash Flow - Each Project'!G108,#N/A)</f>
        <v>#N/A</v>
      </c>
      <c r="E48" s="2" t="e">
        <f>IF(AND(E41&gt;=Projects!$I11,E41&lt;=Projects!$W11),'Cash Flow - Each Project'!H108,#N/A)</f>
        <v>#N/A</v>
      </c>
      <c r="F48" s="2" t="e">
        <f>IF(AND(F41&gt;=Projects!$I11,F41&lt;=Projects!$W11),'Cash Flow - Each Project'!I108,#N/A)</f>
        <v>#N/A</v>
      </c>
      <c r="G48" s="2" t="e">
        <f>IF(AND(G41&gt;=Projects!$I11,G41&lt;=Projects!$W11),'Cash Flow - Each Project'!J108,#N/A)</f>
        <v>#N/A</v>
      </c>
      <c r="H48" s="2" t="e">
        <f>IF(AND(H41&gt;=Projects!$I11,H41&lt;=Projects!$W11),'Cash Flow - Each Project'!K108,#N/A)</f>
        <v>#N/A</v>
      </c>
      <c r="I48" s="2" t="e">
        <f>IF(AND(I41&gt;=Projects!$I11,I41&lt;=Projects!$W11),'Cash Flow - Each Project'!L108,#N/A)</f>
        <v>#N/A</v>
      </c>
      <c r="J48" s="2" t="e">
        <f>IF(AND(J41&gt;=Projects!$I11,J41&lt;=Projects!$W11),'Cash Flow - Each Project'!M108,#N/A)</f>
        <v>#N/A</v>
      </c>
      <c r="K48" s="2" t="e">
        <f>IF(AND(K41&gt;=Projects!$I11,K41&lt;=Projects!$W11),'Cash Flow - Each Project'!N108,#N/A)</f>
        <v>#N/A</v>
      </c>
      <c r="L48" s="2" t="e">
        <f>IF(AND(L41&gt;=Projects!$I11,L41&lt;=Projects!$W11),'Cash Flow - Each Project'!O108,#N/A)</f>
        <v>#N/A</v>
      </c>
      <c r="M48" s="2" t="e">
        <f>IF(AND(M41&gt;=Projects!$I11,M41&lt;=Projects!$W11),'Cash Flow - Each Project'!P108,#N/A)</f>
        <v>#N/A</v>
      </c>
      <c r="N48" s="2" t="e">
        <f>IF(AND(N41&gt;=Projects!$I11,N41&lt;=Projects!$W11),'Cash Flow - Each Project'!Q108,#N/A)</f>
        <v>#N/A</v>
      </c>
      <c r="O48" s="2" t="e">
        <f>IF(AND(O41&gt;=Projects!$I11,O41&lt;=Projects!$W11),'Cash Flow - Each Project'!R108,#N/A)</f>
        <v>#N/A</v>
      </c>
      <c r="P48" s="2" t="e">
        <f>IF(AND(P41&gt;=Projects!$I11,P41&lt;=Projects!$W11),'Cash Flow - Each Project'!S108,#N/A)</f>
        <v>#N/A</v>
      </c>
      <c r="Q48" s="2" t="e">
        <f>IF(AND(Q41&gt;=Projects!$I11,Q41&lt;=Projects!$W11),'Cash Flow - Each Project'!T108,#N/A)</f>
        <v>#N/A</v>
      </c>
      <c r="R48" s="2" t="e">
        <f>IF(AND(R41&gt;=Projects!$I11,R41&lt;=Projects!$W11),'Cash Flow - Each Project'!U108,#N/A)</f>
        <v>#N/A</v>
      </c>
      <c r="S48" s="2" t="e">
        <f>IF(AND(S41&gt;=Projects!$I11,S41&lt;=Projects!$W11),'Cash Flow - Each Project'!V108,#N/A)</f>
        <v>#N/A</v>
      </c>
      <c r="T48" s="2" t="e">
        <f>IF(AND(T41&gt;=Projects!$I11,T41&lt;=Projects!$W11),'Cash Flow - Each Project'!W108,#N/A)</f>
        <v>#N/A</v>
      </c>
      <c r="U48" s="2" t="e">
        <f>IF(AND(U41&gt;=Projects!$I11,U41&lt;=Projects!$W11),'Cash Flow - Each Project'!X108,#N/A)</f>
        <v>#N/A</v>
      </c>
    </row>
    <row r="49" spans="1:21" x14ac:dyDescent="0.25">
      <c r="A49" t="str">
        <f t="shared" si="21"/>
        <v/>
      </c>
      <c r="B49" s="2" t="e">
        <f>IF(AND(B$28&gt;=Projects!$I12,B$28&lt;=Projects!$W12),'Cash Flow - Each Project'!E123,#N/A)</f>
        <v>#N/A</v>
      </c>
      <c r="C49" s="2" t="e">
        <f>IF(AND(C$28&gt;=Projects!$I12,C$28&lt;=Projects!$W12),'Cash Flow - Each Project'!F123,#N/A)</f>
        <v>#N/A</v>
      </c>
      <c r="D49" s="2" t="e">
        <f>IF(AND(D$28&gt;=Projects!$I12,D$28&lt;=Projects!$W12),'Cash Flow - Each Project'!G123,#N/A)</f>
        <v>#N/A</v>
      </c>
      <c r="E49" s="2" t="e">
        <f>IF(AND(E$28&gt;=Projects!$I12,E$28&lt;=Projects!$W12),'Cash Flow - Each Project'!H123,#N/A)</f>
        <v>#N/A</v>
      </c>
      <c r="F49" s="2" t="e">
        <f>IF(AND(F$28&gt;=Projects!$I12,F$28&lt;=Projects!$W12),'Cash Flow - Each Project'!I123,#N/A)</f>
        <v>#N/A</v>
      </c>
      <c r="G49" s="2" t="e">
        <f>IF(AND(G$28&gt;=Projects!$I12,G$28&lt;=Projects!$W12),'Cash Flow - Each Project'!J123,#N/A)</f>
        <v>#N/A</v>
      </c>
      <c r="H49" s="2" t="e">
        <f>IF(AND(H$28&gt;=Projects!$I12,H$28&lt;=Projects!$W12),'Cash Flow - Each Project'!K123,#N/A)</f>
        <v>#N/A</v>
      </c>
      <c r="I49" s="2" t="e">
        <f>IF(AND(I$28&gt;=Projects!$I12,I$28&lt;=Projects!$W12),'Cash Flow - Each Project'!L123,#N/A)</f>
        <v>#N/A</v>
      </c>
      <c r="J49" s="2" t="e">
        <f>IF(AND(J$28&gt;=Projects!$I12,J$28&lt;=Projects!$W12),'Cash Flow - Each Project'!M123,#N/A)</f>
        <v>#N/A</v>
      </c>
      <c r="K49" s="2" t="e">
        <f>IF(AND(K$28&gt;=Projects!$I12,K$28&lt;=Projects!$W12),'Cash Flow - Each Project'!N123,#N/A)</f>
        <v>#N/A</v>
      </c>
      <c r="L49" s="2" t="e">
        <f>IF(AND(L$28&gt;=Projects!$I12,L$28&lt;=Projects!$W12),'Cash Flow - Each Project'!O123,#N/A)</f>
        <v>#N/A</v>
      </c>
      <c r="M49" s="2" t="e">
        <f>IF(AND(M$28&gt;=Projects!$I12,M$28&lt;=Projects!$W12),'Cash Flow - Each Project'!P123,#N/A)</f>
        <v>#N/A</v>
      </c>
      <c r="N49" s="2" t="e">
        <f>IF(AND(N$28&gt;=Projects!$I12,N$28&lt;=Projects!$W12),'Cash Flow - Each Project'!Q123,#N/A)</f>
        <v>#N/A</v>
      </c>
      <c r="O49" s="2" t="e">
        <f>IF(AND(O$28&gt;=Projects!$I12,O$28&lt;=Projects!$W12),'Cash Flow - Each Project'!R123,#N/A)</f>
        <v>#N/A</v>
      </c>
      <c r="P49" s="2" t="e">
        <f>IF(AND(P$28&gt;=Projects!$I12,P$28&lt;=Projects!$W12),'Cash Flow - Each Project'!S123,#N/A)</f>
        <v>#N/A</v>
      </c>
      <c r="Q49" s="2" t="e">
        <f>IF(AND(Q$28&gt;=Projects!$I12,Q$28&lt;=Projects!$W12),'Cash Flow - Each Project'!T123,#N/A)</f>
        <v>#N/A</v>
      </c>
      <c r="R49" s="2" t="e">
        <f>IF(AND(R$28&gt;=Projects!$I12,R$28&lt;=Projects!$W12),'Cash Flow - Each Project'!U123,#N/A)</f>
        <v>#N/A</v>
      </c>
      <c r="S49" s="2" t="e">
        <f>IF(AND(S$28&gt;=Projects!$I12,S$28&lt;=Projects!$W12),'Cash Flow - Each Project'!V123,#N/A)</f>
        <v>#N/A</v>
      </c>
      <c r="T49" s="2" t="e">
        <f>IF(AND(T$28&gt;=Projects!$I12,T$28&lt;=Projects!$W12),'Cash Flow - Each Project'!W123,#N/A)</f>
        <v>#N/A</v>
      </c>
      <c r="U49" s="2" t="e">
        <f>IF(AND(U$28&gt;=Projects!$I12,U$28&lt;=Projects!$W12),'Cash Flow - Each Project'!X123,#N/A)</f>
        <v>#N/A</v>
      </c>
    </row>
    <row r="50" spans="1:21" x14ac:dyDescent="0.25">
      <c r="A50" t="str">
        <f t="shared" si="21"/>
        <v/>
      </c>
      <c r="B50" s="2" t="e">
        <f>IF(AND(B41&gt;=Projects!$I13,B41&lt;=Projects!$W13),'Cash Flow - Each Project'!E138,#N/A)</f>
        <v>#N/A</v>
      </c>
      <c r="C50" s="2" t="e">
        <f>IF(AND(C41&gt;=Projects!$I13,C41&lt;=Projects!$W13),'Cash Flow - Each Project'!F138,#N/A)</f>
        <v>#N/A</v>
      </c>
      <c r="D50" s="2" t="e">
        <f>IF(AND(D41&gt;=Projects!$I13,D41&lt;=Projects!$W13),'Cash Flow - Each Project'!G138,#N/A)</f>
        <v>#N/A</v>
      </c>
      <c r="E50" s="2" t="e">
        <f>IF(AND(E41&gt;=Projects!$I13,E41&lt;=Projects!$W13),'Cash Flow - Each Project'!H138,#N/A)</f>
        <v>#N/A</v>
      </c>
      <c r="F50" s="2" t="e">
        <f>IF(AND(F41&gt;=Projects!$I13,F41&lt;=Projects!$W13),'Cash Flow - Each Project'!I138,#N/A)</f>
        <v>#N/A</v>
      </c>
      <c r="G50" s="2" t="e">
        <f>IF(AND(G41&gt;=Projects!$I13,G41&lt;=Projects!$W13),'Cash Flow - Each Project'!J138,#N/A)</f>
        <v>#N/A</v>
      </c>
      <c r="H50" s="2" t="e">
        <f>IF(AND(H41&gt;=Projects!$I13,H41&lt;=Projects!$W13),'Cash Flow - Each Project'!K138,#N/A)</f>
        <v>#N/A</v>
      </c>
      <c r="I50" s="2" t="e">
        <f>IF(AND(I41&gt;=Projects!$I13,I41&lt;=Projects!$W13),'Cash Flow - Each Project'!L138,#N/A)</f>
        <v>#N/A</v>
      </c>
      <c r="J50" s="2" t="e">
        <f>IF(AND(J41&gt;=Projects!$I13,J41&lt;=Projects!$W13),'Cash Flow - Each Project'!M138,#N/A)</f>
        <v>#N/A</v>
      </c>
      <c r="K50" s="2" t="e">
        <f>IF(AND(K41&gt;=Projects!$I13,K41&lt;=Projects!$W13),'Cash Flow - Each Project'!N138,#N/A)</f>
        <v>#N/A</v>
      </c>
      <c r="L50" s="2" t="e">
        <f>IF(AND(L41&gt;=Projects!$I13,L41&lt;=Projects!$W13),'Cash Flow - Each Project'!O138,#N/A)</f>
        <v>#N/A</v>
      </c>
      <c r="M50" s="2" t="e">
        <f>IF(AND(M41&gt;=Projects!$I13,M41&lt;=Projects!$W13),'Cash Flow - Each Project'!P138,#N/A)</f>
        <v>#N/A</v>
      </c>
      <c r="N50" s="2" t="e">
        <f>IF(AND(N41&gt;=Projects!$I13,N41&lt;=Projects!$W13),'Cash Flow - Each Project'!Q138,#N/A)</f>
        <v>#N/A</v>
      </c>
      <c r="O50" s="2" t="e">
        <f>IF(AND(O41&gt;=Projects!$I13,O41&lt;=Projects!$W13),'Cash Flow - Each Project'!R138,#N/A)</f>
        <v>#N/A</v>
      </c>
      <c r="P50" s="2" t="e">
        <f>IF(AND(P41&gt;=Projects!$I13,P41&lt;=Projects!$W13),'Cash Flow - Each Project'!S138,#N/A)</f>
        <v>#N/A</v>
      </c>
      <c r="Q50" s="2" t="e">
        <f>IF(AND(Q41&gt;=Projects!$I13,Q41&lt;=Projects!$W13),'Cash Flow - Each Project'!T138,#N/A)</f>
        <v>#N/A</v>
      </c>
      <c r="R50" s="2" t="e">
        <f>IF(AND(R41&gt;=Projects!$I13,R41&lt;=Projects!$W13),'Cash Flow - Each Project'!U138,#N/A)</f>
        <v>#N/A</v>
      </c>
      <c r="S50" s="2" t="e">
        <f>IF(AND(S41&gt;=Projects!$I13,S41&lt;=Projects!$W13),'Cash Flow - Each Project'!V138,#N/A)</f>
        <v>#N/A</v>
      </c>
      <c r="T50" s="2" t="e">
        <f>IF(AND(T41&gt;=Projects!$I13,T41&lt;=Projects!$W13),'Cash Flow - Each Project'!W138,#N/A)</f>
        <v>#N/A</v>
      </c>
      <c r="U50" s="2" t="e">
        <f>IF(AND(U41&gt;=Projects!$I13,U41&lt;=Projects!$W13),'Cash Flow - Each Project'!X138,#N/A)</f>
        <v>#N/A</v>
      </c>
    </row>
    <row r="51" spans="1:21" x14ac:dyDescent="0.25">
      <c r="A51" t="str">
        <f t="shared" si="21"/>
        <v/>
      </c>
      <c r="B51" s="2" t="e">
        <f>IF(AND(B$28&gt;=Projects!$I14,B$28&lt;=Projects!$W14),'Cash Flow - Each Project'!E153,#N/A)</f>
        <v>#N/A</v>
      </c>
      <c r="C51" s="2" t="e">
        <f>IF(AND(C$28&gt;=Projects!$I14,C$28&lt;=Projects!$W14),'Cash Flow - Each Project'!F153,#N/A)</f>
        <v>#N/A</v>
      </c>
      <c r="D51" s="2" t="e">
        <f>IF(AND(D$28&gt;=Projects!$I14,D$28&lt;=Projects!$W14),'Cash Flow - Each Project'!G153,#N/A)</f>
        <v>#N/A</v>
      </c>
      <c r="E51" s="2" t="e">
        <f>IF(AND(E$28&gt;=Projects!$I14,E$28&lt;=Projects!$W14),'Cash Flow - Each Project'!H153,#N/A)</f>
        <v>#N/A</v>
      </c>
      <c r="F51" s="2" t="e">
        <f>IF(AND(F$28&gt;=Projects!$I14,F$28&lt;=Projects!$W14),'Cash Flow - Each Project'!I153,#N/A)</f>
        <v>#N/A</v>
      </c>
      <c r="G51" s="2" t="e">
        <f>IF(AND(G$28&gt;=Projects!$I14,G$28&lt;=Projects!$W14),'Cash Flow - Each Project'!J153,#N/A)</f>
        <v>#N/A</v>
      </c>
      <c r="H51" s="2" t="e">
        <f>IF(AND(H$28&gt;=Projects!$I14,H$28&lt;=Projects!$W14),'Cash Flow - Each Project'!K153,#N/A)</f>
        <v>#N/A</v>
      </c>
      <c r="I51" s="2" t="e">
        <f>IF(AND(I$28&gt;=Projects!$I14,I$28&lt;=Projects!$W14),'Cash Flow - Each Project'!L153,#N/A)</f>
        <v>#N/A</v>
      </c>
      <c r="J51" s="2" t="e">
        <f>IF(AND(J$28&gt;=Projects!$I14,J$28&lt;=Projects!$W14),'Cash Flow - Each Project'!M153,#N/A)</f>
        <v>#N/A</v>
      </c>
      <c r="K51" s="2" t="e">
        <f>IF(AND(K$28&gt;=Projects!$I14,K$28&lt;=Projects!$W14),'Cash Flow - Each Project'!N153,#N/A)</f>
        <v>#N/A</v>
      </c>
      <c r="L51" s="2" t="e">
        <f>IF(AND(L$28&gt;=Projects!$I14,L$28&lt;=Projects!$W14),'Cash Flow - Each Project'!O153,#N/A)</f>
        <v>#N/A</v>
      </c>
      <c r="M51" s="2" t="e">
        <f>IF(AND(M$28&gt;=Projects!$I14,M$28&lt;=Projects!$W14),'Cash Flow - Each Project'!P153,#N/A)</f>
        <v>#N/A</v>
      </c>
      <c r="N51" s="2" t="e">
        <f>IF(AND(N$28&gt;=Projects!$I14,N$28&lt;=Projects!$W14),'Cash Flow - Each Project'!Q153,#N/A)</f>
        <v>#N/A</v>
      </c>
      <c r="O51" s="2" t="e">
        <f>IF(AND(O$28&gt;=Projects!$I14,O$28&lt;=Projects!$W14),'Cash Flow - Each Project'!R153,#N/A)</f>
        <v>#N/A</v>
      </c>
      <c r="P51" s="2" t="e">
        <f>IF(AND(P$28&gt;=Projects!$I14,P$28&lt;=Projects!$W14),'Cash Flow - Each Project'!S153,#N/A)</f>
        <v>#N/A</v>
      </c>
      <c r="Q51" s="2" t="e">
        <f>IF(AND(Q$28&gt;=Projects!$I14,Q$28&lt;=Projects!$W14),'Cash Flow - Each Project'!T153,#N/A)</f>
        <v>#N/A</v>
      </c>
      <c r="R51" s="2" t="e">
        <f>IF(AND(R$28&gt;=Projects!$I14,R$28&lt;=Projects!$W14),'Cash Flow - Each Project'!U153,#N/A)</f>
        <v>#N/A</v>
      </c>
      <c r="S51" s="2" t="e">
        <f>IF(AND(S$28&gt;=Projects!$I14,S$28&lt;=Projects!$W14),'Cash Flow - Each Project'!V153,#N/A)</f>
        <v>#N/A</v>
      </c>
      <c r="T51" s="2" t="e">
        <f>IF(AND(T$28&gt;=Projects!$I14,T$28&lt;=Projects!$W14),'Cash Flow - Each Project'!W153,#N/A)</f>
        <v>#N/A</v>
      </c>
      <c r="U51" s="2" t="e">
        <f>IF(AND(U$28&gt;=Projects!$I14,U$28&lt;=Projects!$W14),'Cash Flow - Each Project'!X153,#N/A)</f>
        <v>#N/A</v>
      </c>
    </row>
  </sheetData>
  <mergeCells count="2">
    <mergeCell ref="Q3:U3"/>
    <mergeCell ref="V3:X3"/>
  </mergeCells>
  <conditionalFormatting sqref="C5:C24">
    <cfRule type="expression" priority="1">
      <formula>"AND('admin - HIDE'!$AE$5&lt;0,'admin - HIDE'!$AC$5&gt;0)"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Diagram</vt:lpstr>
      <vt:lpstr>Initial Setup</vt:lpstr>
      <vt:lpstr>Projects</vt:lpstr>
      <vt:lpstr>Cash Flow - IERF</vt:lpstr>
      <vt:lpstr>Graphs</vt:lpstr>
      <vt:lpstr>Cash Flow - Each Project</vt:lpstr>
      <vt:lpstr>blank</vt:lpstr>
      <vt:lpstr>admin - HIDE</vt:lpstr>
      <vt:lpstr>'Cash Flow - Each Project'!Print_Area</vt:lpstr>
      <vt:lpstr>'Cash Flow - IERF'!Print_Area</vt:lpstr>
      <vt:lpstr>Diagram!Print_Area</vt:lpstr>
      <vt:lpstr>Graphs!Print_Area</vt:lpstr>
      <vt:lpstr>'Initial Setup'!Print_Area</vt:lpstr>
      <vt:lpstr>Instructions!Print_Area</vt:lpstr>
      <vt:lpstr>Projects!Print_Area</vt:lpstr>
    </vt:vector>
  </TitlesOfParts>
  <Company>The University of North Carolina at Chapel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Lenovo User</cp:lastModifiedBy>
  <cp:lastPrinted>2016-04-07T20:05:11Z</cp:lastPrinted>
  <dcterms:created xsi:type="dcterms:W3CDTF">2016-02-10T16:32:32Z</dcterms:created>
  <dcterms:modified xsi:type="dcterms:W3CDTF">2016-09-26T21:09:03Z</dcterms:modified>
</cp:coreProperties>
</file>